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5" windowWidth="12120" windowHeight="9120" activeTab="2"/>
  </bookViews>
  <sheets>
    <sheet name="Plug Load" sheetId="1" r:id="rId1"/>
    <sheet name="Plug Load Savings" sheetId="2" r:id="rId2"/>
    <sheet name="Phantom Load" sheetId="3" r:id="rId3"/>
    <sheet name="Phantom Load Savings" sheetId="4" r:id="rId4"/>
  </sheets>
  <definedNames/>
  <calcPr fullCalcOnLoad="1"/>
</workbook>
</file>

<file path=xl/sharedStrings.xml><?xml version="1.0" encoding="utf-8"?>
<sst xmlns="http://schemas.openxmlformats.org/spreadsheetml/2006/main" count="131" uniqueCount="48">
  <si>
    <t>Equipment</t>
  </si>
  <si>
    <t>Yearly kWh</t>
  </si>
  <si>
    <t>Average Electricity Cost =</t>
  </si>
  <si>
    <t>Coffee Maker</t>
  </si>
  <si>
    <t>Fan</t>
  </si>
  <si>
    <t>Desk Lamp</t>
  </si>
  <si>
    <t>Microwave</t>
  </si>
  <si>
    <t>Television</t>
  </si>
  <si>
    <t>VCR</t>
  </si>
  <si>
    <t>Other?</t>
  </si>
  <si>
    <t>Space Heater</t>
  </si>
  <si>
    <t>TOTAL</t>
  </si>
  <si>
    <t>Months/Year</t>
  </si>
  <si>
    <t>Computer/Monitor</t>
  </si>
  <si>
    <t>Monthly kWh</t>
  </si>
  <si>
    <t>Total Annual Cost</t>
  </si>
  <si>
    <t>Typical Use, Hours/Day</t>
  </si>
  <si>
    <t>Annual Cost Each</t>
  </si>
  <si>
    <t>per kWh</t>
  </si>
  <si>
    <t>Notes:</t>
  </si>
  <si>
    <r>
      <t>Quantity In Use</t>
    </r>
    <r>
      <rPr>
        <b/>
        <vertAlign val="superscript"/>
        <sz val="11"/>
        <rFont val="Arial"/>
        <family val="2"/>
      </rPr>
      <t>1</t>
    </r>
  </si>
  <si>
    <t>Cold Drink Vending Machine</t>
  </si>
  <si>
    <t>Wattage</t>
  </si>
  <si>
    <t>Typical Hours "off" Daily</t>
  </si>
  <si>
    <t>Annual CO2 Emissions (lbs)</t>
  </si>
  <si>
    <t>lbs</t>
  </si>
  <si>
    <t>Savings</t>
  </si>
  <si>
    <t>Existing Yearly kWh</t>
  </si>
  <si>
    <t>Existing Annual Cost</t>
  </si>
  <si>
    <t>$$ Savings</t>
  </si>
  <si>
    <t>kWh Savings</t>
  </si>
  <si>
    <t>Existing CO2</t>
  </si>
  <si>
    <t>CO2 Savings</t>
  </si>
  <si>
    <t>Savings Analysis</t>
  </si>
  <si>
    <t>Tabletop Fridge (&lt;2.5 cu.ft.)</t>
  </si>
  <si>
    <t>Small Fridge (2.5-6.4 cu.ft.)</t>
  </si>
  <si>
    <t>Window AC (9,000 Btu/hr)</t>
  </si>
  <si>
    <t>Window AC (12,000 Btu/hr)</t>
  </si>
  <si>
    <t>Existing</t>
  </si>
  <si>
    <r>
      <t>Cycle Time</t>
    </r>
    <r>
      <rPr>
        <b/>
        <vertAlign val="superscript"/>
        <sz val="11"/>
        <rFont val="Arial"/>
        <family val="2"/>
      </rPr>
      <t>2</t>
    </r>
  </si>
  <si>
    <t>Action Taken to Achieve Savings</t>
  </si>
  <si>
    <r>
      <t xml:space="preserve">1. </t>
    </r>
    <r>
      <rPr>
        <sz val="11"/>
        <rFont val="Arial"/>
        <family val="2"/>
      </rPr>
      <t>Quantities shown are for a typical, 25-classroom, 100,000 sq.ft., K-12 school.</t>
    </r>
  </si>
  <si>
    <r>
      <t xml:space="preserve">2. </t>
    </r>
    <r>
      <rPr>
        <sz val="11"/>
        <rFont val="Arial"/>
        <family val="2"/>
      </rPr>
      <t>Amount of time the appliance actually runs (e.g. a coffee maker burner is only on ~33% of the time).</t>
    </r>
  </si>
  <si>
    <r>
      <t>Average CO</t>
    </r>
    <r>
      <rPr>
        <sz val="11"/>
        <rFont val="Calibri"/>
        <family val="2"/>
      </rPr>
      <t>₂</t>
    </r>
    <r>
      <rPr>
        <sz val="11"/>
        <rFont val="Arial"/>
        <family val="0"/>
      </rPr>
      <t xml:space="preserve"> Emitted per kWh = </t>
    </r>
  </si>
  <si>
    <t xml:space="preserve">Average CO₂ Emitted per kWh = </t>
  </si>
  <si>
    <t>Plug Load Model</t>
  </si>
  <si>
    <r>
      <t xml:space="preserve">3. </t>
    </r>
    <r>
      <rPr>
        <sz val="11"/>
        <rFont val="Arial"/>
        <family val="2"/>
      </rPr>
      <t>If Necessary, change input in yellow for equipment you are analyzing. You can change other numbers if needed.</t>
    </r>
  </si>
  <si>
    <t>Phantom Load Model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</si>
</sst>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_(* #,##0.0_);_(* \(#,##0.0\);_(* &quot;-&quot;?_);_(@_)"/>
    <numFmt numFmtId="171" formatCode="#,##0.0_);\(#,##0.0\)"/>
    <numFmt numFmtId="172" formatCode="#,##0.0"/>
  </numFmts>
  <fonts count="43"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4" fontId="0" fillId="33" borderId="10" xfId="44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65" fontId="0" fillId="0" borderId="18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34" borderId="21" xfId="0" applyFont="1" applyFill="1" applyBorder="1" applyAlignment="1">
      <alignment vertical="center" wrapText="1"/>
    </xf>
    <xf numFmtId="0" fontId="0" fillId="33" borderId="22" xfId="0" applyFill="1" applyBorder="1" applyAlignment="1">
      <alignment vertical="center"/>
    </xf>
    <xf numFmtId="0" fontId="1" fillId="34" borderId="23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65" fontId="1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68" fontId="0" fillId="0" borderId="27" xfId="0" applyNumberFormat="1" applyBorder="1" applyAlignment="1">
      <alignment vertical="center"/>
    </xf>
    <xf numFmtId="169" fontId="0" fillId="0" borderId="28" xfId="0" applyNumberFormat="1" applyBorder="1" applyAlignment="1">
      <alignment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5" fontId="0" fillId="0" borderId="10" xfId="42" applyNumberFormat="1" applyFont="1" applyBorder="1" applyAlignment="1">
      <alignment vertical="center"/>
    </xf>
    <xf numFmtId="169" fontId="0" fillId="0" borderId="30" xfId="0" applyNumberFormat="1" applyBorder="1" applyAlignment="1">
      <alignment vertical="center"/>
    </xf>
    <xf numFmtId="169" fontId="0" fillId="0" borderId="31" xfId="0" applyNumberFormat="1" applyBorder="1" applyAlignment="1">
      <alignment vertical="center"/>
    </xf>
    <xf numFmtId="169" fontId="0" fillId="0" borderId="32" xfId="0" applyNumberFormat="1" applyBorder="1" applyAlignment="1">
      <alignment vertical="center"/>
    </xf>
    <xf numFmtId="169" fontId="0" fillId="0" borderId="33" xfId="0" applyNumberFormat="1" applyBorder="1" applyAlignment="1">
      <alignment vertical="center"/>
    </xf>
    <xf numFmtId="168" fontId="1" fillId="0" borderId="34" xfId="0" applyNumberFormat="1" applyFont="1" applyBorder="1" applyAlignment="1">
      <alignment vertical="center"/>
    </xf>
    <xf numFmtId="168" fontId="0" fillId="0" borderId="35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4" fontId="0" fillId="33" borderId="10" xfId="44" applyFill="1" applyBorder="1" applyAlignment="1">
      <alignment/>
    </xf>
    <xf numFmtId="44" fontId="0" fillId="33" borderId="0" xfId="44" applyFill="1" applyBorder="1" applyAlignment="1">
      <alignment/>
    </xf>
    <xf numFmtId="165" fontId="0" fillId="0" borderId="18" xfId="42" applyNumberFormat="1" applyBorder="1" applyAlignment="1">
      <alignment vertical="center"/>
    </xf>
    <xf numFmtId="165" fontId="0" fillId="0" borderId="10" xfId="42" applyNumberFormat="1" applyBorder="1" applyAlignment="1">
      <alignment vertical="center"/>
    </xf>
    <xf numFmtId="171" fontId="0" fillId="0" borderId="29" xfId="0" applyNumberFormat="1" applyBorder="1" applyAlignment="1">
      <alignment vertical="center"/>
    </xf>
    <xf numFmtId="44" fontId="0" fillId="0" borderId="0" xfId="44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0" borderId="27" xfId="0" applyNumberForma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44" fontId="0" fillId="0" borderId="0" xfId="44" applyFill="1" applyBorder="1" applyAlignment="1">
      <alignment/>
    </xf>
    <xf numFmtId="165" fontId="0" fillId="33" borderId="18" xfId="42" applyNumberFormat="1" applyFont="1" applyFill="1" applyBorder="1" applyAlignment="1">
      <alignment vertical="center"/>
    </xf>
    <xf numFmtId="165" fontId="0" fillId="33" borderId="10" xfId="42" applyNumberFormat="1" applyFont="1" applyFill="1" applyBorder="1" applyAlignment="1">
      <alignment vertical="center"/>
    </xf>
    <xf numFmtId="165" fontId="0" fillId="33" borderId="10" xfId="42" applyNumberFormat="1" applyFont="1" applyFill="1" applyBorder="1" applyAlignment="1">
      <alignment horizontal="center" vertical="center"/>
    </xf>
    <xf numFmtId="165" fontId="0" fillId="33" borderId="22" xfId="42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 wrapText="1"/>
    </xf>
    <xf numFmtId="165" fontId="0" fillId="35" borderId="10" xfId="0" applyNumberFormat="1" applyFill="1" applyBorder="1" applyAlignment="1">
      <alignment vertical="center"/>
    </xf>
    <xf numFmtId="168" fontId="0" fillId="35" borderId="36" xfId="0" applyNumberFormat="1" applyFill="1" applyBorder="1" applyAlignment="1">
      <alignment vertical="center"/>
    </xf>
    <xf numFmtId="168" fontId="0" fillId="35" borderId="37" xfId="0" applyNumberFormat="1" applyFill="1" applyBorder="1" applyAlignment="1">
      <alignment vertical="center"/>
    </xf>
    <xf numFmtId="3" fontId="0" fillId="35" borderId="10" xfId="0" applyNumberFormat="1" applyFill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35" borderId="38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0" fontId="1" fillId="35" borderId="15" xfId="0" applyFont="1" applyFill="1" applyBorder="1" applyAlignment="1">
      <alignment horizontal="center" vertical="center" wrapText="1"/>
    </xf>
    <xf numFmtId="165" fontId="0" fillId="35" borderId="40" xfId="42" applyNumberFormat="1" applyFill="1" applyBorder="1" applyAlignment="1">
      <alignment vertical="center"/>
    </xf>
    <xf numFmtId="3" fontId="0" fillId="35" borderId="35" xfId="0" applyNumberFormat="1" applyFill="1" applyBorder="1" applyAlignment="1">
      <alignment vertical="center"/>
    </xf>
    <xf numFmtId="165" fontId="0" fillId="35" borderId="41" xfId="42" applyNumberFormat="1" applyFill="1" applyBorder="1" applyAlignment="1">
      <alignment vertical="center"/>
    </xf>
    <xf numFmtId="3" fontId="1" fillId="35" borderId="42" xfId="0" applyNumberFormat="1" applyFont="1" applyFill="1" applyBorder="1" applyAlignment="1">
      <alignment vertical="center"/>
    </xf>
    <xf numFmtId="3" fontId="1" fillId="35" borderId="34" xfId="0" applyNumberFormat="1" applyFont="1" applyFill="1" applyBorder="1" applyAlignment="1">
      <alignment vertical="center"/>
    </xf>
    <xf numFmtId="165" fontId="0" fillId="33" borderId="18" xfId="42" applyNumberFormat="1" applyFill="1" applyBorder="1" applyAlignment="1">
      <alignment vertical="center"/>
    </xf>
    <xf numFmtId="165" fontId="0" fillId="33" borderId="10" xfId="42" applyNumberFormat="1" applyFill="1" applyBorder="1" applyAlignment="1">
      <alignment vertical="center"/>
    </xf>
    <xf numFmtId="165" fontId="0" fillId="33" borderId="10" xfId="42" applyNumberFormat="1" applyFill="1" applyBorder="1" applyAlignment="1">
      <alignment horizontal="center" vertical="center"/>
    </xf>
    <xf numFmtId="165" fontId="0" fillId="33" borderId="22" xfId="42" applyNumberFormat="1" applyFill="1" applyBorder="1" applyAlignment="1">
      <alignment vertical="center"/>
    </xf>
    <xf numFmtId="164" fontId="0" fillId="0" borderId="18" xfId="42" applyNumberFormat="1" applyBorder="1" applyAlignment="1">
      <alignment vertical="center"/>
    </xf>
    <xf numFmtId="164" fontId="0" fillId="0" borderId="10" xfId="42" applyNumberFormat="1" applyBorder="1" applyAlignment="1">
      <alignment vertical="center"/>
    </xf>
    <xf numFmtId="3" fontId="2" fillId="35" borderId="38" xfId="0" applyNumberFormat="1" applyFont="1" applyFill="1" applyBorder="1" applyAlignment="1">
      <alignment vertical="center"/>
    </xf>
    <xf numFmtId="3" fontId="0" fillId="35" borderId="37" xfId="0" applyNumberFormat="1" applyFill="1" applyBorder="1" applyAlignment="1">
      <alignment vertical="center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9" fontId="0" fillId="33" borderId="17" xfId="59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9" fontId="0" fillId="33" borderId="18" xfId="59" applyFont="1" applyFill="1" applyBorder="1" applyAlignment="1">
      <alignment vertical="center"/>
    </xf>
    <xf numFmtId="9" fontId="0" fillId="33" borderId="10" xfId="59" applyFont="1" applyFill="1" applyBorder="1" applyAlignment="1">
      <alignment vertical="center"/>
    </xf>
    <xf numFmtId="9" fontId="0" fillId="33" borderId="43" xfId="59" applyFont="1" applyFill="1" applyBorder="1" applyAlignment="1">
      <alignment vertical="center"/>
    </xf>
    <xf numFmtId="9" fontId="0" fillId="33" borderId="18" xfId="59" applyFill="1" applyBorder="1" applyAlignment="1">
      <alignment vertical="center"/>
    </xf>
    <xf numFmtId="9" fontId="0" fillId="33" borderId="18" xfId="59" applyFill="1" applyBorder="1" applyAlignment="1">
      <alignment horizontal="center" vertical="center"/>
    </xf>
    <xf numFmtId="9" fontId="0" fillId="33" borderId="10" xfId="59" applyFill="1" applyBorder="1" applyAlignment="1">
      <alignment vertical="center"/>
    </xf>
    <xf numFmtId="9" fontId="0" fillId="33" borderId="43" xfId="59" applyFill="1" applyBorder="1" applyAlignment="1">
      <alignment vertical="center"/>
    </xf>
    <xf numFmtId="0" fontId="0" fillId="38" borderId="0" xfId="0" applyFill="1" applyAlignment="1">
      <alignment/>
    </xf>
    <xf numFmtId="9" fontId="0" fillId="33" borderId="18" xfId="59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5" borderId="4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zoomScalePageLayoutView="0" workbookViewId="0" topLeftCell="A1">
      <selection activeCell="K6" sqref="K6"/>
    </sheetView>
  </sheetViews>
  <sheetFormatPr defaultColWidth="9.00390625" defaultRowHeight="14.25"/>
  <cols>
    <col min="1" max="1" width="18.125" style="0" customWidth="1"/>
    <col min="2" max="2" width="8.375" style="0" customWidth="1"/>
    <col min="3" max="3" width="11.25390625" style="0" customWidth="1"/>
    <col min="4" max="4" width="9.125" style="0" customWidth="1"/>
    <col min="5" max="5" width="6.75390625" style="0" customWidth="1"/>
    <col min="6" max="6" width="8.625" style="0" customWidth="1"/>
    <col min="7" max="7" width="7.875" style="0" customWidth="1"/>
    <col min="10" max="10" width="9.75390625" style="0" customWidth="1"/>
    <col min="11" max="11" width="10.875" style="0" customWidth="1"/>
  </cols>
  <sheetData>
    <row r="1" spans="1:8" ht="27.75" customHeight="1">
      <c r="A1" s="78" t="s">
        <v>45</v>
      </c>
      <c r="B1" s="79"/>
      <c r="C1" s="79"/>
      <c r="D1" s="80"/>
      <c r="E1" s="80"/>
      <c r="F1" s="80"/>
      <c r="G1" s="80"/>
      <c r="H1" s="80"/>
    </row>
    <row r="2" spans="1:3" ht="17.25" customHeight="1">
      <c r="A2" s="1" t="s">
        <v>38</v>
      </c>
      <c r="B2" s="1"/>
      <c r="C2" s="1"/>
    </row>
    <row r="3" spans="1:11" ht="15" customHeight="1">
      <c r="A3" s="2" t="s">
        <v>2</v>
      </c>
      <c r="B3" s="1"/>
      <c r="C3" s="3">
        <v>0.1</v>
      </c>
      <c r="D3" t="s">
        <v>18</v>
      </c>
      <c r="F3" s="97" t="s">
        <v>43</v>
      </c>
      <c r="G3" s="98"/>
      <c r="H3" s="98"/>
      <c r="I3" s="98"/>
      <c r="J3" s="47">
        <v>1.6</v>
      </c>
      <c r="K3" t="s">
        <v>25</v>
      </c>
    </row>
    <row r="4" spans="1:3" ht="15" customHeight="1">
      <c r="A4" s="2"/>
      <c r="B4" s="1"/>
      <c r="C4" s="46"/>
    </row>
    <row r="5" spans="1:12" s="39" customFormat="1" ht="15.75" thickBo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40"/>
    </row>
    <row r="6" spans="1:12" ht="69.75" customHeight="1" thickBot="1">
      <c r="A6" s="6" t="s">
        <v>0</v>
      </c>
      <c r="B6" s="7" t="s">
        <v>20</v>
      </c>
      <c r="C6" s="8" t="s">
        <v>16</v>
      </c>
      <c r="D6" s="8" t="s">
        <v>22</v>
      </c>
      <c r="E6" s="8" t="s">
        <v>39</v>
      </c>
      <c r="F6" s="8" t="s">
        <v>14</v>
      </c>
      <c r="G6" s="8" t="s">
        <v>12</v>
      </c>
      <c r="H6" s="8" t="s">
        <v>1</v>
      </c>
      <c r="I6" s="10" t="s">
        <v>17</v>
      </c>
      <c r="J6" s="9" t="s">
        <v>15</v>
      </c>
      <c r="K6" s="9" t="s">
        <v>24</v>
      </c>
      <c r="L6" s="30"/>
    </row>
    <row r="7" spans="1:12" s="15" customFormat="1" ht="15.75" thickTop="1">
      <c r="A7" s="85" t="s">
        <v>3</v>
      </c>
      <c r="B7" s="12">
        <v>25</v>
      </c>
      <c r="C7" s="13">
        <v>3</v>
      </c>
      <c r="D7" s="51">
        <v>900</v>
      </c>
      <c r="E7" s="88">
        <v>0.33</v>
      </c>
      <c r="F7" s="14">
        <f>B7*C7*D7/1000*20*E7</f>
        <v>445.5</v>
      </c>
      <c r="G7" s="13">
        <v>9</v>
      </c>
      <c r="H7" s="14">
        <f>F7*G7</f>
        <v>4009.5</v>
      </c>
      <c r="I7" s="33">
        <f aca="true" t="shared" si="0" ref="I7:I19">J7/B7</f>
        <v>16.038</v>
      </c>
      <c r="J7" s="26">
        <f aca="true" t="shared" si="1" ref="J7:J19">H7*$C$3</f>
        <v>400.95000000000005</v>
      </c>
      <c r="K7" s="48">
        <f>H7*$J$3</f>
        <v>6415.200000000001</v>
      </c>
      <c r="L7" s="45"/>
    </row>
    <row r="8" spans="1:12" s="15" customFormat="1" ht="19.5" customHeight="1">
      <c r="A8" s="86" t="s">
        <v>13</v>
      </c>
      <c r="B8" s="17">
        <v>182</v>
      </c>
      <c r="C8" s="18">
        <v>7</v>
      </c>
      <c r="D8" s="52">
        <v>125</v>
      </c>
      <c r="E8" s="88">
        <v>1</v>
      </c>
      <c r="F8" s="14">
        <f>B8*C8*D8/1000*20*E8</f>
        <v>3185</v>
      </c>
      <c r="G8" s="18">
        <v>9</v>
      </c>
      <c r="H8" s="14">
        <f aca="true" t="shared" si="2" ref="H8:H20">F8*G8</f>
        <v>28665</v>
      </c>
      <c r="I8" s="34">
        <f t="shared" si="0"/>
        <v>15.75</v>
      </c>
      <c r="J8" s="26">
        <f t="shared" si="1"/>
        <v>2866.5</v>
      </c>
      <c r="K8" s="48">
        <f aca="true" t="shared" si="3" ref="K8:K19">H8*$J$3</f>
        <v>45864</v>
      </c>
      <c r="L8" s="45"/>
    </row>
    <row r="9" spans="1:12" s="15" customFormat="1" ht="15">
      <c r="A9" s="86" t="s">
        <v>4</v>
      </c>
      <c r="B9" s="17">
        <v>10</v>
      </c>
      <c r="C9" s="18">
        <v>3</v>
      </c>
      <c r="D9" s="52">
        <v>115</v>
      </c>
      <c r="E9" s="88">
        <v>1</v>
      </c>
      <c r="F9" s="14">
        <f aca="true" t="shared" si="4" ref="F9:F20">B9*C9*D9/1000*20*E9</f>
        <v>69</v>
      </c>
      <c r="G9" s="18">
        <v>9</v>
      </c>
      <c r="H9" s="14">
        <f t="shared" si="2"/>
        <v>621</v>
      </c>
      <c r="I9" s="34">
        <f t="shared" si="0"/>
        <v>6.21</v>
      </c>
      <c r="J9" s="26">
        <f t="shared" si="1"/>
        <v>62.1</v>
      </c>
      <c r="K9" s="48">
        <f t="shared" si="3"/>
        <v>993.6</v>
      </c>
      <c r="L9" s="45"/>
    </row>
    <row r="10" spans="1:12" s="15" customFormat="1" ht="15">
      <c r="A10" s="86" t="s">
        <v>5</v>
      </c>
      <c r="B10" s="17">
        <v>30</v>
      </c>
      <c r="C10" s="18">
        <v>5</v>
      </c>
      <c r="D10" s="52">
        <v>75</v>
      </c>
      <c r="E10" s="88">
        <v>1</v>
      </c>
      <c r="F10" s="14">
        <f t="shared" si="4"/>
        <v>225</v>
      </c>
      <c r="G10" s="18">
        <v>9</v>
      </c>
      <c r="H10" s="14">
        <f t="shared" si="2"/>
        <v>2025</v>
      </c>
      <c r="I10" s="34">
        <f t="shared" si="0"/>
        <v>6.75</v>
      </c>
      <c r="J10" s="26">
        <f t="shared" si="1"/>
        <v>202.5</v>
      </c>
      <c r="K10" s="48">
        <f t="shared" si="3"/>
        <v>3240</v>
      </c>
      <c r="L10" s="45"/>
    </row>
    <row r="11" spans="1:12" s="15" customFormat="1" ht="15">
      <c r="A11" s="86" t="s">
        <v>6</v>
      </c>
      <c r="B11" s="17">
        <v>15</v>
      </c>
      <c r="C11" s="18">
        <v>0.5</v>
      </c>
      <c r="D11" s="52">
        <v>1000</v>
      </c>
      <c r="E11" s="88">
        <v>1</v>
      </c>
      <c r="F11" s="14">
        <f t="shared" si="4"/>
        <v>150</v>
      </c>
      <c r="G11" s="18">
        <v>9</v>
      </c>
      <c r="H11" s="14">
        <f t="shared" si="2"/>
        <v>1350</v>
      </c>
      <c r="I11" s="34">
        <f t="shared" si="0"/>
        <v>9</v>
      </c>
      <c r="J11" s="26">
        <f t="shared" si="1"/>
        <v>135</v>
      </c>
      <c r="K11" s="48">
        <f t="shared" si="3"/>
        <v>2160</v>
      </c>
      <c r="L11" s="45"/>
    </row>
    <row r="12" spans="1:12" s="15" customFormat="1" ht="30">
      <c r="A12" s="86" t="s">
        <v>34</v>
      </c>
      <c r="B12" s="17">
        <v>5</v>
      </c>
      <c r="C12" s="18">
        <v>24</v>
      </c>
      <c r="D12" s="53">
        <v>100</v>
      </c>
      <c r="E12" s="96">
        <v>0.33</v>
      </c>
      <c r="F12" s="14">
        <f>B12*C12*D12/1000*30.4*E12</f>
        <v>120.38399999999999</v>
      </c>
      <c r="G12" s="18">
        <v>9</v>
      </c>
      <c r="H12" s="14">
        <f>F12*G12</f>
        <v>1083.456</v>
      </c>
      <c r="I12" s="34">
        <f t="shared" si="0"/>
        <v>21.66912</v>
      </c>
      <c r="J12" s="26">
        <f t="shared" si="1"/>
        <v>108.34559999999999</v>
      </c>
      <c r="K12" s="48">
        <f t="shared" si="3"/>
        <v>1733.5295999999998</v>
      </c>
      <c r="L12" s="45"/>
    </row>
    <row r="13" spans="1:12" s="15" customFormat="1" ht="30">
      <c r="A13" s="86" t="s">
        <v>35</v>
      </c>
      <c r="B13" s="17">
        <v>20</v>
      </c>
      <c r="C13" s="18">
        <v>24</v>
      </c>
      <c r="D13" s="53">
        <v>125</v>
      </c>
      <c r="E13" s="96">
        <v>0.33</v>
      </c>
      <c r="F13" s="14">
        <f>B13*C13*D13/1000*30.4*E13</f>
        <v>601.9200000000001</v>
      </c>
      <c r="G13" s="18">
        <v>9</v>
      </c>
      <c r="H13" s="14">
        <f t="shared" si="2"/>
        <v>5417.280000000001</v>
      </c>
      <c r="I13" s="34">
        <f t="shared" si="0"/>
        <v>27.086400000000005</v>
      </c>
      <c r="J13" s="26">
        <f t="shared" si="1"/>
        <v>541.7280000000001</v>
      </c>
      <c r="K13" s="48">
        <f t="shared" si="3"/>
        <v>8667.648000000001</v>
      </c>
      <c r="L13" s="45"/>
    </row>
    <row r="14" spans="1:12" s="15" customFormat="1" ht="15">
      <c r="A14" s="86" t="s">
        <v>7</v>
      </c>
      <c r="B14" s="17">
        <v>25</v>
      </c>
      <c r="C14" s="18">
        <v>1</v>
      </c>
      <c r="D14" s="52">
        <v>80</v>
      </c>
      <c r="E14" s="88">
        <v>1</v>
      </c>
      <c r="F14" s="14">
        <f t="shared" si="4"/>
        <v>40</v>
      </c>
      <c r="G14" s="18">
        <v>9</v>
      </c>
      <c r="H14" s="14">
        <f t="shared" si="2"/>
        <v>360</v>
      </c>
      <c r="I14" s="34">
        <f t="shared" si="0"/>
        <v>1.44</v>
      </c>
      <c r="J14" s="26">
        <f t="shared" si="1"/>
        <v>36</v>
      </c>
      <c r="K14" s="48">
        <f t="shared" si="3"/>
        <v>576</v>
      </c>
      <c r="L14" s="45"/>
    </row>
    <row r="15" spans="1:12" s="15" customFormat="1" ht="15">
      <c r="A15" s="86" t="s">
        <v>8</v>
      </c>
      <c r="B15" s="17">
        <v>25</v>
      </c>
      <c r="C15" s="18">
        <v>1</v>
      </c>
      <c r="D15" s="52">
        <v>40</v>
      </c>
      <c r="E15" s="88">
        <v>1</v>
      </c>
      <c r="F15" s="14">
        <f t="shared" si="4"/>
        <v>20</v>
      </c>
      <c r="G15" s="18">
        <v>9</v>
      </c>
      <c r="H15" s="14">
        <f t="shared" si="2"/>
        <v>180</v>
      </c>
      <c r="I15" s="34">
        <f t="shared" si="0"/>
        <v>0.72</v>
      </c>
      <c r="J15" s="26">
        <f t="shared" si="1"/>
        <v>18</v>
      </c>
      <c r="K15" s="48">
        <f t="shared" si="3"/>
        <v>288</v>
      </c>
      <c r="L15" s="45"/>
    </row>
    <row r="16" spans="1:12" s="15" customFormat="1" ht="15">
      <c r="A16" s="86" t="s">
        <v>10</v>
      </c>
      <c r="B16" s="17">
        <v>20</v>
      </c>
      <c r="C16" s="18">
        <v>7</v>
      </c>
      <c r="D16" s="52">
        <v>1500</v>
      </c>
      <c r="E16" s="88">
        <v>0.2</v>
      </c>
      <c r="F16" s="14">
        <f t="shared" si="4"/>
        <v>840</v>
      </c>
      <c r="G16" s="18">
        <v>4</v>
      </c>
      <c r="H16" s="14">
        <f t="shared" si="2"/>
        <v>3360</v>
      </c>
      <c r="I16" s="35">
        <f t="shared" si="0"/>
        <v>16.8</v>
      </c>
      <c r="J16" s="26">
        <f t="shared" si="1"/>
        <v>336</v>
      </c>
      <c r="K16" s="48">
        <f t="shared" si="3"/>
        <v>5376</v>
      </c>
      <c r="L16" s="45"/>
    </row>
    <row r="17" spans="1:12" s="15" customFormat="1" ht="30">
      <c r="A17" s="86" t="s">
        <v>36</v>
      </c>
      <c r="B17" s="17">
        <v>3</v>
      </c>
      <c r="C17" s="18">
        <v>8</v>
      </c>
      <c r="D17" s="52">
        <v>1000</v>
      </c>
      <c r="E17" s="88">
        <v>0.5</v>
      </c>
      <c r="F17" s="14">
        <f>B17*C17*D17/1000*20*E17</f>
        <v>240</v>
      </c>
      <c r="G17" s="18">
        <v>4</v>
      </c>
      <c r="H17" s="14">
        <f t="shared" si="2"/>
        <v>960</v>
      </c>
      <c r="I17" s="35">
        <f t="shared" si="0"/>
        <v>32</v>
      </c>
      <c r="J17" s="26">
        <f t="shared" si="1"/>
        <v>96</v>
      </c>
      <c r="K17" s="48">
        <f t="shared" si="3"/>
        <v>1536</v>
      </c>
      <c r="L17" s="45"/>
    </row>
    <row r="18" spans="1:12" s="15" customFormat="1" ht="30">
      <c r="A18" s="86" t="s">
        <v>37</v>
      </c>
      <c r="B18" s="17">
        <v>3</v>
      </c>
      <c r="C18" s="18">
        <v>8</v>
      </c>
      <c r="D18" s="52">
        <v>1300</v>
      </c>
      <c r="E18" s="89">
        <v>0.5</v>
      </c>
      <c r="F18" s="32">
        <f>B18*C18*D18/1000*20*E18</f>
        <v>312</v>
      </c>
      <c r="G18" s="18">
        <v>4</v>
      </c>
      <c r="H18" s="32">
        <f t="shared" si="2"/>
        <v>1248</v>
      </c>
      <c r="I18" s="34">
        <f t="shared" si="0"/>
        <v>41.6</v>
      </c>
      <c r="J18" s="38">
        <f t="shared" si="1"/>
        <v>124.80000000000001</v>
      </c>
      <c r="K18" s="48">
        <f t="shared" si="3"/>
        <v>1996.8000000000002</v>
      </c>
      <c r="L18" s="45"/>
    </row>
    <row r="19" spans="1:12" s="15" customFormat="1" ht="30">
      <c r="A19" s="86" t="s">
        <v>21</v>
      </c>
      <c r="B19" s="17">
        <v>6</v>
      </c>
      <c r="C19" s="18">
        <v>24</v>
      </c>
      <c r="D19" s="52">
        <v>800</v>
      </c>
      <c r="E19" s="88">
        <v>0.5</v>
      </c>
      <c r="F19" s="14">
        <f>B19*C19*D19/1000*30.4*E19</f>
        <v>1751.04</v>
      </c>
      <c r="G19" s="18">
        <v>12</v>
      </c>
      <c r="H19" s="14">
        <f t="shared" si="2"/>
        <v>21012.48</v>
      </c>
      <c r="I19" s="27">
        <f t="shared" si="0"/>
        <v>350.208</v>
      </c>
      <c r="J19" s="26">
        <f t="shared" si="1"/>
        <v>2101.248</v>
      </c>
      <c r="K19" s="48">
        <f t="shared" si="3"/>
        <v>33619.968</v>
      </c>
      <c r="L19" s="45"/>
    </row>
    <row r="20" spans="1:12" s="15" customFormat="1" ht="15.75" thickBot="1">
      <c r="A20" s="87" t="s">
        <v>9</v>
      </c>
      <c r="B20" s="17"/>
      <c r="C20" s="20"/>
      <c r="D20" s="54"/>
      <c r="E20" s="90"/>
      <c r="F20" s="14">
        <f t="shared" si="4"/>
        <v>0</v>
      </c>
      <c r="G20" s="18"/>
      <c r="H20" s="14">
        <f t="shared" si="2"/>
        <v>0</v>
      </c>
      <c r="I20" s="36"/>
      <c r="J20" s="26"/>
      <c r="K20" s="48"/>
      <c r="L20" s="45"/>
    </row>
    <row r="21" spans="1:12" s="15" customFormat="1" ht="16.5" thickBot="1" thickTop="1">
      <c r="A21" s="21" t="s">
        <v>11</v>
      </c>
      <c r="B21" s="22"/>
      <c r="C21" s="23"/>
      <c r="D21" s="23"/>
      <c r="E21" s="23"/>
      <c r="F21" s="24">
        <f>SUM(F7:F20)</f>
        <v>7999.844</v>
      </c>
      <c r="G21" s="23"/>
      <c r="H21" s="24">
        <f>SUM(H7:H20)</f>
        <v>70291.716</v>
      </c>
      <c r="I21" s="25"/>
      <c r="J21" s="37">
        <f>SUM(J7:J20)</f>
        <v>7029.1716</v>
      </c>
      <c r="K21" s="49">
        <f>SUM(K7:K20)</f>
        <v>112466.7456</v>
      </c>
      <c r="L21" s="31"/>
    </row>
    <row r="23" ht="15">
      <c r="A23" s="5" t="s">
        <v>19</v>
      </c>
    </row>
    <row r="24" ht="15">
      <c r="A24" s="4" t="s">
        <v>41</v>
      </c>
    </row>
    <row r="25" ht="15">
      <c r="A25" s="4" t="s">
        <v>42</v>
      </c>
    </row>
    <row r="26" spans="1:10" ht="15">
      <c r="A26" s="28" t="s">
        <v>46</v>
      </c>
      <c r="B26" s="29"/>
      <c r="C26" s="29"/>
      <c r="D26" s="29"/>
      <c r="E26" s="29"/>
      <c r="F26" s="95"/>
      <c r="G26" s="95"/>
      <c r="H26" s="95"/>
      <c r="I26" s="95"/>
      <c r="J26" s="95"/>
    </row>
  </sheetData>
  <sheetProtection/>
  <mergeCells count="1">
    <mergeCell ref="F3:I3"/>
  </mergeCells>
  <printOptions/>
  <pageMargins left="0.5" right="0.5" top="1.27" bottom="0.87" header="0.36" footer="0.39"/>
  <pageSetup fitToHeight="1" fitToWidth="1" horizontalDpi="600" verticalDpi="600" orientation="landscape" scale="87" r:id="rId2"/>
  <headerFooter alignWithMargins="0">
    <oddHeader>&amp;L&amp;G</oddHeader>
    <oddFooter>&amp;L&amp;8May 2004&amp;C&amp;8TRC Energy Services is under contract to NYSERDA to manage its Energy Smart Schols Program&amp;R&amp;G</oddFooter>
  </headerFooter>
  <ignoredErrors>
    <ignoredError sqref="F19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17.75390625" style="0" customWidth="1"/>
    <col min="2" max="2" width="8.375" style="0" customWidth="1"/>
    <col min="3" max="3" width="10.375" style="0" customWidth="1"/>
    <col min="4" max="4" width="9.125" style="0" customWidth="1"/>
    <col min="5" max="5" width="6.75390625" style="0" customWidth="1"/>
    <col min="6" max="6" width="8.625" style="0" customWidth="1"/>
    <col min="7" max="7" width="7.875" style="0" customWidth="1"/>
    <col min="8" max="8" width="9.375" style="0" customWidth="1"/>
    <col min="10" max="10" width="9.75390625" style="0" customWidth="1"/>
    <col min="11" max="11" width="10.125" style="0" customWidth="1"/>
    <col min="12" max="12" width="10.875" style="0" customWidth="1"/>
  </cols>
  <sheetData>
    <row r="1" spans="1:8" ht="27.75">
      <c r="A1" s="78" t="s">
        <v>45</v>
      </c>
      <c r="B1" s="79"/>
      <c r="C1" s="79"/>
      <c r="D1" s="80"/>
      <c r="E1" s="80"/>
      <c r="F1" s="80"/>
      <c r="G1" s="80"/>
      <c r="H1" s="80"/>
    </row>
    <row r="2" spans="1:3" ht="14.25" customHeight="1">
      <c r="A2" s="1" t="s">
        <v>26</v>
      </c>
      <c r="B2" s="1"/>
      <c r="C2" s="1"/>
    </row>
    <row r="3" spans="1:11" ht="15" customHeight="1">
      <c r="A3" s="2" t="s">
        <v>2</v>
      </c>
      <c r="B3" s="1"/>
      <c r="C3" s="41">
        <v>0.1</v>
      </c>
      <c r="D3" t="s">
        <v>18</v>
      </c>
      <c r="F3" s="97" t="s">
        <v>44</v>
      </c>
      <c r="G3" s="98"/>
      <c r="H3" s="98"/>
      <c r="I3" s="98"/>
      <c r="J3" s="47">
        <v>1.6</v>
      </c>
      <c r="K3" t="s">
        <v>25</v>
      </c>
    </row>
    <row r="4" spans="1:3" ht="15" customHeight="1" thickBot="1">
      <c r="A4" s="2"/>
      <c r="B4" s="1"/>
      <c r="C4" s="42"/>
    </row>
    <row r="5" spans="1:17" s="39" customFormat="1" ht="15.75" thickBo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105" t="s">
        <v>33</v>
      </c>
      <c r="M5" s="106"/>
      <c r="N5" s="106"/>
      <c r="O5" s="106"/>
      <c r="P5" s="106"/>
      <c r="Q5" s="107"/>
    </row>
    <row r="6" spans="1:22" ht="50.25" customHeight="1" thickBot="1">
      <c r="A6" s="6" t="s">
        <v>0</v>
      </c>
      <c r="B6" s="7" t="s">
        <v>20</v>
      </c>
      <c r="C6" s="8" t="s">
        <v>16</v>
      </c>
      <c r="D6" s="8" t="s">
        <v>22</v>
      </c>
      <c r="E6" s="8" t="s">
        <v>39</v>
      </c>
      <c r="F6" s="8" t="s">
        <v>14</v>
      </c>
      <c r="G6" s="8" t="s">
        <v>12</v>
      </c>
      <c r="H6" s="8" t="s">
        <v>1</v>
      </c>
      <c r="I6" s="10" t="s">
        <v>17</v>
      </c>
      <c r="J6" s="9" t="s">
        <v>15</v>
      </c>
      <c r="K6" s="62" t="s">
        <v>24</v>
      </c>
      <c r="L6" s="64" t="s">
        <v>27</v>
      </c>
      <c r="M6" s="55" t="s">
        <v>30</v>
      </c>
      <c r="N6" s="55" t="s">
        <v>28</v>
      </c>
      <c r="O6" s="55" t="s">
        <v>29</v>
      </c>
      <c r="P6" s="55" t="s">
        <v>31</v>
      </c>
      <c r="Q6" s="55" t="s">
        <v>32</v>
      </c>
      <c r="R6" s="108" t="s">
        <v>40</v>
      </c>
      <c r="S6" s="109"/>
      <c r="T6" s="109"/>
      <c r="U6" s="109"/>
      <c r="V6" s="110"/>
    </row>
    <row r="7" spans="1:22" s="15" customFormat="1" ht="15.75" thickTop="1">
      <c r="A7" s="85" t="str">
        <f>'Plug Load'!A7</f>
        <v>Coffee Maker</v>
      </c>
      <c r="B7" s="12">
        <f>'Plug Load'!B7</f>
        <v>25</v>
      </c>
      <c r="C7" s="12">
        <f>'Plug Load'!C7</f>
        <v>3</v>
      </c>
      <c r="D7" s="12">
        <f>'Plug Load'!D7</f>
        <v>900</v>
      </c>
      <c r="E7" s="84">
        <f>'Plug Load'!E7</f>
        <v>0.33</v>
      </c>
      <c r="F7" s="43">
        <f>B7*C7*D7/1000*20*E7</f>
        <v>445.5</v>
      </c>
      <c r="G7" s="13">
        <v>9</v>
      </c>
      <c r="H7" s="43">
        <f aca="true" t="shared" si="0" ref="H7:H20">F7*G7</f>
        <v>4009.5</v>
      </c>
      <c r="I7" s="33">
        <f aca="true" t="shared" si="1" ref="I7:I19">J7/B7</f>
        <v>16.038</v>
      </c>
      <c r="J7" s="26">
        <f aca="true" t="shared" si="2" ref="J7:J19">H7*$C$3</f>
        <v>400.95000000000005</v>
      </c>
      <c r="K7" s="63">
        <f>H7*$J$3</f>
        <v>6415.200000000001</v>
      </c>
      <c r="L7" s="65">
        <f>'Plug Load'!H7</f>
        <v>4009.5</v>
      </c>
      <c r="M7" s="56">
        <f>L7-H7</f>
        <v>0</v>
      </c>
      <c r="N7" s="57">
        <f aca="true" t="shared" si="3" ref="N7:N20">L7*$C$3</f>
        <v>400.95000000000005</v>
      </c>
      <c r="O7" s="58">
        <f>N7-J7</f>
        <v>0</v>
      </c>
      <c r="P7" s="59">
        <f>'Plug Load'!K7</f>
        <v>6415.200000000001</v>
      </c>
      <c r="Q7" s="77">
        <f>P7-K7</f>
        <v>0</v>
      </c>
      <c r="R7" s="111"/>
      <c r="S7" s="112"/>
      <c r="T7" s="112"/>
      <c r="U7" s="112"/>
      <c r="V7" s="113"/>
    </row>
    <row r="8" spans="1:22" s="15" customFormat="1" ht="19.5" customHeight="1">
      <c r="A8" s="85" t="str">
        <f>'Plug Load'!A8</f>
        <v>Computer/Monitor</v>
      </c>
      <c r="B8" s="12">
        <f>'Plug Load'!B8</f>
        <v>182</v>
      </c>
      <c r="C8" s="12">
        <f>'Plug Load'!C8</f>
        <v>7</v>
      </c>
      <c r="D8" s="12">
        <f>'Plug Load'!D8</f>
        <v>125</v>
      </c>
      <c r="E8" s="84">
        <f>'Plug Load'!E8</f>
        <v>1</v>
      </c>
      <c r="F8" s="43">
        <f>B8*C8*D8/1000*20*E8</f>
        <v>3185</v>
      </c>
      <c r="G8" s="18">
        <v>9</v>
      </c>
      <c r="H8" s="43">
        <f t="shared" si="0"/>
        <v>28665</v>
      </c>
      <c r="I8" s="34">
        <f t="shared" si="1"/>
        <v>15.75</v>
      </c>
      <c r="J8" s="26">
        <f t="shared" si="2"/>
        <v>2866.5</v>
      </c>
      <c r="K8" s="63">
        <f aca="true" t="shared" si="4" ref="K8:K19">H8*$J$3</f>
        <v>45864</v>
      </c>
      <c r="L8" s="65">
        <f>'Plug Load'!H8</f>
        <v>28665</v>
      </c>
      <c r="M8" s="56">
        <f aca="true" t="shared" si="5" ref="M8:M20">L8-H8</f>
        <v>0</v>
      </c>
      <c r="N8" s="57">
        <f t="shared" si="3"/>
        <v>2866.5</v>
      </c>
      <c r="O8" s="58">
        <f aca="true" t="shared" si="6" ref="O8:O20">N8-J8</f>
        <v>0</v>
      </c>
      <c r="P8" s="59">
        <f>'Plug Load'!K8</f>
        <v>45864</v>
      </c>
      <c r="Q8" s="77">
        <f aca="true" t="shared" si="7" ref="Q8:Q20">P8-K8</f>
        <v>0</v>
      </c>
      <c r="R8" s="99"/>
      <c r="S8" s="100"/>
      <c r="T8" s="100"/>
      <c r="U8" s="100"/>
      <c r="V8" s="101"/>
    </row>
    <row r="9" spans="1:22" s="15" customFormat="1" ht="15">
      <c r="A9" s="85" t="str">
        <f>'Plug Load'!A9</f>
        <v>Fan</v>
      </c>
      <c r="B9" s="12">
        <f>'Plug Load'!B9</f>
        <v>10</v>
      </c>
      <c r="C9" s="12">
        <f>'Plug Load'!C9</f>
        <v>3</v>
      </c>
      <c r="D9" s="12">
        <f>'Plug Load'!D9</f>
        <v>115</v>
      </c>
      <c r="E9" s="84">
        <f>'Plug Load'!E9</f>
        <v>1</v>
      </c>
      <c r="F9" s="43">
        <f>B9*C9*D9/1000*20*E9</f>
        <v>69</v>
      </c>
      <c r="G9" s="18">
        <v>9</v>
      </c>
      <c r="H9" s="43">
        <f t="shared" si="0"/>
        <v>621</v>
      </c>
      <c r="I9" s="34">
        <f t="shared" si="1"/>
        <v>6.21</v>
      </c>
      <c r="J9" s="26">
        <f t="shared" si="2"/>
        <v>62.1</v>
      </c>
      <c r="K9" s="63">
        <f t="shared" si="4"/>
        <v>993.6</v>
      </c>
      <c r="L9" s="65">
        <f>'Plug Load'!H9</f>
        <v>621</v>
      </c>
      <c r="M9" s="56">
        <f t="shared" si="5"/>
        <v>0</v>
      </c>
      <c r="N9" s="57">
        <f t="shared" si="3"/>
        <v>62.1</v>
      </c>
      <c r="O9" s="58">
        <f t="shared" si="6"/>
        <v>0</v>
      </c>
      <c r="P9" s="59">
        <f>'Plug Load'!K9</f>
        <v>993.6</v>
      </c>
      <c r="Q9" s="77">
        <f t="shared" si="7"/>
        <v>0</v>
      </c>
      <c r="R9" s="99"/>
      <c r="S9" s="100"/>
      <c r="T9" s="100"/>
      <c r="U9" s="100"/>
      <c r="V9" s="101"/>
    </row>
    <row r="10" spans="1:22" s="15" customFormat="1" ht="15">
      <c r="A10" s="85" t="str">
        <f>'Plug Load'!A10</f>
        <v>Desk Lamp</v>
      </c>
      <c r="B10" s="12">
        <f>'Plug Load'!B10</f>
        <v>30</v>
      </c>
      <c r="C10" s="12">
        <f>'Plug Load'!C10</f>
        <v>5</v>
      </c>
      <c r="D10" s="12">
        <f>'Plug Load'!D10</f>
        <v>75</v>
      </c>
      <c r="E10" s="84">
        <f>'Plug Load'!E10</f>
        <v>1</v>
      </c>
      <c r="F10" s="43">
        <f>B10*C10*D10/1000*20*E10</f>
        <v>225</v>
      </c>
      <c r="G10" s="18">
        <v>9</v>
      </c>
      <c r="H10" s="43">
        <f t="shared" si="0"/>
        <v>2025</v>
      </c>
      <c r="I10" s="34">
        <f t="shared" si="1"/>
        <v>6.75</v>
      </c>
      <c r="J10" s="26">
        <f t="shared" si="2"/>
        <v>202.5</v>
      </c>
      <c r="K10" s="63">
        <f t="shared" si="4"/>
        <v>3240</v>
      </c>
      <c r="L10" s="65">
        <f>'Plug Load'!H10</f>
        <v>2025</v>
      </c>
      <c r="M10" s="56">
        <f t="shared" si="5"/>
        <v>0</v>
      </c>
      <c r="N10" s="57">
        <f t="shared" si="3"/>
        <v>202.5</v>
      </c>
      <c r="O10" s="58">
        <f t="shared" si="6"/>
        <v>0</v>
      </c>
      <c r="P10" s="59">
        <f>'Plug Load'!K10</f>
        <v>3240</v>
      </c>
      <c r="Q10" s="77">
        <f t="shared" si="7"/>
        <v>0</v>
      </c>
      <c r="R10" s="99"/>
      <c r="S10" s="100"/>
      <c r="T10" s="100"/>
      <c r="U10" s="100"/>
      <c r="V10" s="101"/>
    </row>
    <row r="11" spans="1:22" s="15" customFormat="1" ht="15">
      <c r="A11" s="85" t="str">
        <f>'Plug Load'!A11</f>
        <v>Microwave</v>
      </c>
      <c r="B11" s="12">
        <f>'Plug Load'!B11</f>
        <v>15</v>
      </c>
      <c r="C11" s="12">
        <f>'Plug Load'!C11</f>
        <v>0.5</v>
      </c>
      <c r="D11" s="12">
        <f>'Plug Load'!D11</f>
        <v>1000</v>
      </c>
      <c r="E11" s="84">
        <f>'Plug Load'!E11</f>
        <v>1</v>
      </c>
      <c r="F11" s="43">
        <f>B11*C11*D11/1000*20*E11</f>
        <v>150</v>
      </c>
      <c r="G11" s="18">
        <v>9</v>
      </c>
      <c r="H11" s="43">
        <f t="shared" si="0"/>
        <v>1350</v>
      </c>
      <c r="I11" s="34">
        <f t="shared" si="1"/>
        <v>9</v>
      </c>
      <c r="J11" s="26">
        <f t="shared" si="2"/>
        <v>135</v>
      </c>
      <c r="K11" s="63">
        <f t="shared" si="4"/>
        <v>2160</v>
      </c>
      <c r="L11" s="65">
        <f>'Plug Load'!H11</f>
        <v>1350</v>
      </c>
      <c r="M11" s="56">
        <f t="shared" si="5"/>
        <v>0</v>
      </c>
      <c r="N11" s="57">
        <f t="shared" si="3"/>
        <v>135</v>
      </c>
      <c r="O11" s="58">
        <f t="shared" si="6"/>
        <v>0</v>
      </c>
      <c r="P11" s="59">
        <f>'Plug Load'!K11</f>
        <v>2160</v>
      </c>
      <c r="Q11" s="77">
        <f t="shared" si="7"/>
        <v>0</v>
      </c>
      <c r="R11" s="99"/>
      <c r="S11" s="100"/>
      <c r="T11" s="100"/>
      <c r="U11" s="100"/>
      <c r="V11" s="101"/>
    </row>
    <row r="12" spans="1:22" s="15" customFormat="1" ht="30">
      <c r="A12" s="85" t="str">
        <f>'Plug Load'!A12</f>
        <v>Tabletop Fridge (&lt;2.5 cu.ft.)</v>
      </c>
      <c r="B12" s="12">
        <f>'Plug Load'!B12</f>
        <v>5</v>
      </c>
      <c r="C12" s="12">
        <f>'Plug Load'!C12</f>
        <v>24</v>
      </c>
      <c r="D12" s="12">
        <f>'Plug Load'!D12</f>
        <v>100</v>
      </c>
      <c r="E12" s="84">
        <f>'Plug Load'!E12</f>
        <v>0.33</v>
      </c>
      <c r="F12" s="14">
        <f>B12*C12*D12/1000*30.4*E12</f>
        <v>120.38399999999999</v>
      </c>
      <c r="G12" s="18">
        <v>9</v>
      </c>
      <c r="H12" s="43">
        <f t="shared" si="0"/>
        <v>1083.456</v>
      </c>
      <c r="I12" s="34">
        <f t="shared" si="1"/>
        <v>21.66912</v>
      </c>
      <c r="J12" s="26">
        <f t="shared" si="2"/>
        <v>108.34559999999999</v>
      </c>
      <c r="K12" s="63">
        <f t="shared" si="4"/>
        <v>1733.5295999999998</v>
      </c>
      <c r="L12" s="65">
        <f>'Plug Load'!H12</f>
        <v>1083.456</v>
      </c>
      <c r="M12" s="56">
        <f t="shared" si="5"/>
        <v>0</v>
      </c>
      <c r="N12" s="57">
        <f t="shared" si="3"/>
        <v>108.34559999999999</v>
      </c>
      <c r="O12" s="58">
        <f t="shared" si="6"/>
        <v>0</v>
      </c>
      <c r="P12" s="59">
        <f>'Plug Load'!K12</f>
        <v>1733.5295999999998</v>
      </c>
      <c r="Q12" s="77">
        <f t="shared" si="7"/>
        <v>0</v>
      </c>
      <c r="R12" s="99"/>
      <c r="S12" s="100"/>
      <c r="T12" s="100"/>
      <c r="U12" s="100"/>
      <c r="V12" s="101"/>
    </row>
    <row r="13" spans="1:22" s="15" customFormat="1" ht="30">
      <c r="A13" s="85" t="str">
        <f>'Plug Load'!A13</f>
        <v>Small Fridge (2.5-6.4 cu.ft.)</v>
      </c>
      <c r="B13" s="12">
        <f>'Plug Load'!B13</f>
        <v>20</v>
      </c>
      <c r="C13" s="12">
        <f>'Plug Load'!C13</f>
        <v>24</v>
      </c>
      <c r="D13" s="12">
        <f>'Plug Load'!D13</f>
        <v>125</v>
      </c>
      <c r="E13" s="84">
        <f>'Plug Load'!E13</f>
        <v>0.33</v>
      </c>
      <c r="F13" s="14">
        <f>B13*C13*D13/1000*30.4*E13</f>
        <v>601.9200000000001</v>
      </c>
      <c r="G13" s="18">
        <v>9</v>
      </c>
      <c r="H13" s="43">
        <f t="shared" si="0"/>
        <v>5417.280000000001</v>
      </c>
      <c r="I13" s="34">
        <f t="shared" si="1"/>
        <v>27.086400000000005</v>
      </c>
      <c r="J13" s="26">
        <f t="shared" si="2"/>
        <v>541.7280000000001</v>
      </c>
      <c r="K13" s="63">
        <f t="shared" si="4"/>
        <v>8667.648000000001</v>
      </c>
      <c r="L13" s="65">
        <f>'Plug Load'!H13</f>
        <v>5417.280000000001</v>
      </c>
      <c r="M13" s="56">
        <f t="shared" si="5"/>
        <v>0</v>
      </c>
      <c r="N13" s="57">
        <f t="shared" si="3"/>
        <v>541.7280000000001</v>
      </c>
      <c r="O13" s="58">
        <f t="shared" si="6"/>
        <v>0</v>
      </c>
      <c r="P13" s="59">
        <f>'Plug Load'!K13</f>
        <v>8667.648000000001</v>
      </c>
      <c r="Q13" s="77">
        <f t="shared" si="7"/>
        <v>0</v>
      </c>
      <c r="R13" s="99"/>
      <c r="S13" s="100"/>
      <c r="T13" s="100"/>
      <c r="U13" s="100"/>
      <c r="V13" s="101"/>
    </row>
    <row r="14" spans="1:22" s="15" customFormat="1" ht="15">
      <c r="A14" s="85" t="str">
        <f>'Plug Load'!A14</f>
        <v>Television</v>
      </c>
      <c r="B14" s="12">
        <f>'Plug Load'!B14</f>
        <v>25</v>
      </c>
      <c r="C14" s="12">
        <f>'Plug Load'!C14</f>
        <v>1</v>
      </c>
      <c r="D14" s="12">
        <f>'Plug Load'!D14</f>
        <v>80</v>
      </c>
      <c r="E14" s="84">
        <f>'Plug Load'!E14</f>
        <v>1</v>
      </c>
      <c r="F14" s="43">
        <f>B14*C14*D14/1000*20*E14</f>
        <v>40</v>
      </c>
      <c r="G14" s="18">
        <v>9</v>
      </c>
      <c r="H14" s="43">
        <f t="shared" si="0"/>
        <v>360</v>
      </c>
      <c r="I14" s="34">
        <f t="shared" si="1"/>
        <v>1.44</v>
      </c>
      <c r="J14" s="26">
        <f t="shared" si="2"/>
        <v>36</v>
      </c>
      <c r="K14" s="63">
        <f t="shared" si="4"/>
        <v>576</v>
      </c>
      <c r="L14" s="65">
        <f>'Plug Load'!H14</f>
        <v>360</v>
      </c>
      <c r="M14" s="56">
        <f t="shared" si="5"/>
        <v>0</v>
      </c>
      <c r="N14" s="57">
        <f t="shared" si="3"/>
        <v>36</v>
      </c>
      <c r="O14" s="58">
        <f t="shared" si="6"/>
        <v>0</v>
      </c>
      <c r="P14" s="59">
        <f>'Plug Load'!K14</f>
        <v>576</v>
      </c>
      <c r="Q14" s="77">
        <f t="shared" si="7"/>
        <v>0</v>
      </c>
      <c r="R14" s="99"/>
      <c r="S14" s="100"/>
      <c r="T14" s="100"/>
      <c r="U14" s="100"/>
      <c r="V14" s="101"/>
    </row>
    <row r="15" spans="1:22" s="15" customFormat="1" ht="15">
      <c r="A15" s="85" t="str">
        <f>'Plug Load'!A15</f>
        <v>VCR</v>
      </c>
      <c r="B15" s="12">
        <f>'Plug Load'!B15</f>
        <v>25</v>
      </c>
      <c r="C15" s="12">
        <f>'Plug Load'!C15</f>
        <v>1</v>
      </c>
      <c r="D15" s="12">
        <f>'Plug Load'!D15</f>
        <v>40</v>
      </c>
      <c r="E15" s="84">
        <f>'Plug Load'!E15</f>
        <v>1</v>
      </c>
      <c r="F15" s="43">
        <f>B15*C15*D15/1000*20*E15</f>
        <v>20</v>
      </c>
      <c r="G15" s="18">
        <v>9</v>
      </c>
      <c r="H15" s="43">
        <f t="shared" si="0"/>
        <v>180</v>
      </c>
      <c r="I15" s="34">
        <f t="shared" si="1"/>
        <v>0.72</v>
      </c>
      <c r="J15" s="26">
        <f t="shared" si="2"/>
        <v>18</v>
      </c>
      <c r="K15" s="63">
        <f t="shared" si="4"/>
        <v>288</v>
      </c>
      <c r="L15" s="65">
        <f>'Plug Load'!H15</f>
        <v>180</v>
      </c>
      <c r="M15" s="56">
        <f t="shared" si="5"/>
        <v>0</v>
      </c>
      <c r="N15" s="57">
        <f t="shared" si="3"/>
        <v>18</v>
      </c>
      <c r="O15" s="58">
        <f t="shared" si="6"/>
        <v>0</v>
      </c>
      <c r="P15" s="59">
        <f>'Plug Load'!K15</f>
        <v>288</v>
      </c>
      <c r="Q15" s="77">
        <f t="shared" si="7"/>
        <v>0</v>
      </c>
      <c r="R15" s="99"/>
      <c r="S15" s="100"/>
      <c r="T15" s="100"/>
      <c r="U15" s="100"/>
      <c r="V15" s="101"/>
    </row>
    <row r="16" spans="1:22" s="15" customFormat="1" ht="15">
      <c r="A16" s="85" t="str">
        <f>'Plug Load'!A16</f>
        <v>Space Heater</v>
      </c>
      <c r="B16" s="12">
        <f>'Plug Load'!B16</f>
        <v>20</v>
      </c>
      <c r="C16" s="12">
        <f>'Plug Load'!C16</f>
        <v>7</v>
      </c>
      <c r="D16" s="12">
        <f>'Plug Load'!D16</f>
        <v>1500</v>
      </c>
      <c r="E16" s="84">
        <f>'Plug Load'!E16</f>
        <v>0.2</v>
      </c>
      <c r="F16" s="43">
        <f>B16*C16*D16/1000*20*E16</f>
        <v>840</v>
      </c>
      <c r="G16" s="18">
        <v>4</v>
      </c>
      <c r="H16" s="43">
        <f t="shared" si="0"/>
        <v>3360</v>
      </c>
      <c r="I16" s="35">
        <f t="shared" si="1"/>
        <v>16.8</v>
      </c>
      <c r="J16" s="26">
        <f t="shared" si="2"/>
        <v>336</v>
      </c>
      <c r="K16" s="63">
        <f t="shared" si="4"/>
        <v>5376</v>
      </c>
      <c r="L16" s="65">
        <f>'Plug Load'!H16</f>
        <v>3360</v>
      </c>
      <c r="M16" s="56">
        <f t="shared" si="5"/>
        <v>0</v>
      </c>
      <c r="N16" s="57">
        <f t="shared" si="3"/>
        <v>336</v>
      </c>
      <c r="O16" s="58">
        <f t="shared" si="6"/>
        <v>0</v>
      </c>
      <c r="P16" s="59">
        <f>'Plug Load'!K16</f>
        <v>5376</v>
      </c>
      <c r="Q16" s="77">
        <f t="shared" si="7"/>
        <v>0</v>
      </c>
      <c r="R16" s="99"/>
      <c r="S16" s="100"/>
      <c r="T16" s="100"/>
      <c r="U16" s="100"/>
      <c r="V16" s="101"/>
    </row>
    <row r="17" spans="1:22" s="15" customFormat="1" ht="30">
      <c r="A17" s="85" t="str">
        <f>'Plug Load'!A17</f>
        <v>Window AC (9,000 Btu/hr)</v>
      </c>
      <c r="B17" s="12">
        <f>'Plug Load'!B17</f>
        <v>3</v>
      </c>
      <c r="C17" s="12">
        <f>'Plug Load'!C17</f>
        <v>8</v>
      </c>
      <c r="D17" s="12">
        <f>'Plug Load'!D17</f>
        <v>1000</v>
      </c>
      <c r="E17" s="84">
        <f>'Plug Load'!E17</f>
        <v>0.5</v>
      </c>
      <c r="F17" s="43">
        <f>B17*C17*D17/1000*20*E17</f>
        <v>240</v>
      </c>
      <c r="G17" s="18">
        <v>4</v>
      </c>
      <c r="H17" s="43">
        <f t="shared" si="0"/>
        <v>960</v>
      </c>
      <c r="I17" s="35">
        <f t="shared" si="1"/>
        <v>32</v>
      </c>
      <c r="J17" s="26">
        <f t="shared" si="2"/>
        <v>96</v>
      </c>
      <c r="K17" s="63">
        <f t="shared" si="4"/>
        <v>1536</v>
      </c>
      <c r="L17" s="65">
        <f>'Plug Load'!H17</f>
        <v>960</v>
      </c>
      <c r="M17" s="56">
        <f t="shared" si="5"/>
        <v>0</v>
      </c>
      <c r="N17" s="57">
        <f t="shared" si="3"/>
        <v>96</v>
      </c>
      <c r="O17" s="58">
        <f t="shared" si="6"/>
        <v>0</v>
      </c>
      <c r="P17" s="59">
        <f>'Plug Load'!K17</f>
        <v>1536</v>
      </c>
      <c r="Q17" s="77">
        <f t="shared" si="7"/>
        <v>0</v>
      </c>
      <c r="R17" s="99"/>
      <c r="S17" s="100"/>
      <c r="T17" s="100"/>
      <c r="U17" s="100"/>
      <c r="V17" s="101"/>
    </row>
    <row r="18" spans="1:22" s="15" customFormat="1" ht="30">
      <c r="A18" s="85" t="str">
        <f>'Plug Load'!A18</f>
        <v>Window AC (12,000 Btu/hr)</v>
      </c>
      <c r="B18" s="12">
        <f>'Plug Load'!B18</f>
        <v>3</v>
      </c>
      <c r="C18" s="12">
        <f>'Plug Load'!C18</f>
        <v>8</v>
      </c>
      <c r="D18" s="12">
        <f>'Plug Load'!D18</f>
        <v>1300</v>
      </c>
      <c r="E18" s="84">
        <f>'Plug Load'!E18</f>
        <v>0.5</v>
      </c>
      <c r="F18" s="44">
        <f>B18*C18*D18/1000*20*E18</f>
        <v>312</v>
      </c>
      <c r="G18" s="18">
        <v>4</v>
      </c>
      <c r="H18" s="44">
        <f t="shared" si="0"/>
        <v>1248</v>
      </c>
      <c r="I18" s="34">
        <f t="shared" si="1"/>
        <v>41.6</v>
      </c>
      <c r="J18" s="38">
        <f t="shared" si="2"/>
        <v>124.80000000000001</v>
      </c>
      <c r="K18" s="63">
        <f t="shared" si="4"/>
        <v>1996.8000000000002</v>
      </c>
      <c r="L18" s="67">
        <f>'Plug Load'!H18</f>
        <v>1248</v>
      </c>
      <c r="M18" s="56">
        <f t="shared" si="5"/>
        <v>0</v>
      </c>
      <c r="N18" s="57">
        <f t="shared" si="3"/>
        <v>124.80000000000001</v>
      </c>
      <c r="O18" s="58">
        <f t="shared" si="6"/>
        <v>0</v>
      </c>
      <c r="P18" s="59">
        <f>'Plug Load'!K18</f>
        <v>1996.8000000000002</v>
      </c>
      <c r="Q18" s="77">
        <f t="shared" si="7"/>
        <v>0</v>
      </c>
      <c r="R18" s="99"/>
      <c r="S18" s="100"/>
      <c r="T18" s="100"/>
      <c r="U18" s="100"/>
      <c r="V18" s="101"/>
    </row>
    <row r="19" spans="1:22" s="15" customFormat="1" ht="30">
      <c r="A19" s="85" t="str">
        <f>'Plug Load'!A19</f>
        <v>Cold Drink Vending Machine</v>
      </c>
      <c r="B19" s="12">
        <f>'Plug Load'!B19</f>
        <v>6</v>
      </c>
      <c r="C19" s="12">
        <f>'Plug Load'!C19</f>
        <v>24</v>
      </c>
      <c r="D19" s="12">
        <f>'Plug Load'!D19</f>
        <v>800</v>
      </c>
      <c r="E19" s="84">
        <f>'Plug Load'!E19</f>
        <v>0.5</v>
      </c>
      <c r="F19" s="43">
        <f>B19*C19*D19/1000*30.4*E19</f>
        <v>1751.04</v>
      </c>
      <c r="G19" s="18">
        <v>12</v>
      </c>
      <c r="H19" s="43">
        <f t="shared" si="0"/>
        <v>21012.48</v>
      </c>
      <c r="I19" s="27">
        <f t="shared" si="1"/>
        <v>350.208</v>
      </c>
      <c r="J19" s="26">
        <f t="shared" si="2"/>
        <v>2101.248</v>
      </c>
      <c r="K19" s="63">
        <f t="shared" si="4"/>
        <v>33619.968</v>
      </c>
      <c r="L19" s="65">
        <f>'Plug Load'!H19</f>
        <v>21012.48</v>
      </c>
      <c r="M19" s="56">
        <f t="shared" si="5"/>
        <v>0</v>
      </c>
      <c r="N19" s="57">
        <f t="shared" si="3"/>
        <v>2101.248</v>
      </c>
      <c r="O19" s="58">
        <f t="shared" si="6"/>
        <v>0</v>
      </c>
      <c r="P19" s="59">
        <f>'Plug Load'!K19</f>
        <v>33619.968</v>
      </c>
      <c r="Q19" s="77">
        <f t="shared" si="7"/>
        <v>0</v>
      </c>
      <c r="R19" s="99"/>
      <c r="S19" s="100"/>
      <c r="T19" s="100"/>
      <c r="U19" s="100"/>
      <c r="V19" s="101"/>
    </row>
    <row r="20" spans="1:22" s="15" customFormat="1" ht="15.75" thickBot="1">
      <c r="A20" s="85" t="str">
        <f>'Plug Load'!A20</f>
        <v>Other?</v>
      </c>
      <c r="B20" s="12">
        <f>'Plug Load'!B20</f>
        <v>0</v>
      </c>
      <c r="C20" s="12">
        <f>'Plug Load'!C20</f>
        <v>0</v>
      </c>
      <c r="D20" s="12">
        <f>'Plug Load'!D20</f>
        <v>0</v>
      </c>
      <c r="E20" s="84">
        <f>'Plug Load'!E20</f>
        <v>0</v>
      </c>
      <c r="F20" s="43">
        <f>B20*C20*D20/1000*20*E20</f>
        <v>0</v>
      </c>
      <c r="G20" s="18"/>
      <c r="H20" s="43">
        <f t="shared" si="0"/>
        <v>0</v>
      </c>
      <c r="I20" s="36"/>
      <c r="J20" s="26"/>
      <c r="K20" s="63"/>
      <c r="L20" s="65">
        <f>'Plug Load'!H20</f>
        <v>0</v>
      </c>
      <c r="M20" s="56">
        <f t="shared" si="5"/>
        <v>0</v>
      </c>
      <c r="N20" s="57">
        <f t="shared" si="3"/>
        <v>0</v>
      </c>
      <c r="O20" s="58">
        <f t="shared" si="6"/>
        <v>0</v>
      </c>
      <c r="P20" s="59">
        <f>'Plug Load'!K20</f>
        <v>0</v>
      </c>
      <c r="Q20" s="77">
        <f t="shared" si="7"/>
        <v>0</v>
      </c>
      <c r="R20" s="99"/>
      <c r="S20" s="100"/>
      <c r="T20" s="100"/>
      <c r="U20" s="100"/>
      <c r="V20" s="101"/>
    </row>
    <row r="21" spans="1:22" s="15" customFormat="1" ht="19.5" thickBot="1" thickTop="1">
      <c r="A21" s="21" t="s">
        <v>11</v>
      </c>
      <c r="B21" s="22"/>
      <c r="C21" s="23"/>
      <c r="D21" s="23"/>
      <c r="E21" s="23"/>
      <c r="F21" s="24">
        <f>SUM(F7:F20)</f>
        <v>7999.844</v>
      </c>
      <c r="G21" s="23"/>
      <c r="H21" s="24">
        <f>SUM(H7:H20)</f>
        <v>70291.716</v>
      </c>
      <c r="I21" s="25"/>
      <c r="J21" s="37">
        <f>SUM(J7:J20)</f>
        <v>7029.1716</v>
      </c>
      <c r="K21" s="60">
        <f>SUM(K7:K20)</f>
        <v>112466.7456</v>
      </c>
      <c r="L21" s="68">
        <f aca="true" t="shared" si="8" ref="L21:Q21">SUM(L7:L20)</f>
        <v>70291.716</v>
      </c>
      <c r="M21" s="76">
        <f t="shared" si="8"/>
        <v>0</v>
      </c>
      <c r="N21" s="61">
        <f t="shared" si="8"/>
        <v>7029.1716</v>
      </c>
      <c r="O21" s="76">
        <f t="shared" si="8"/>
        <v>0</v>
      </c>
      <c r="P21" s="61">
        <f t="shared" si="8"/>
        <v>112466.7456</v>
      </c>
      <c r="Q21" s="76">
        <f t="shared" si="8"/>
        <v>0</v>
      </c>
      <c r="R21" s="102"/>
      <c r="S21" s="103"/>
      <c r="T21" s="103"/>
      <c r="U21" s="103"/>
      <c r="V21" s="104"/>
    </row>
    <row r="23" ht="15">
      <c r="A23" s="5" t="s">
        <v>19</v>
      </c>
    </row>
    <row r="24" ht="15">
      <c r="A24" s="4" t="s">
        <v>41</v>
      </c>
    </row>
    <row r="25" ht="15">
      <c r="A25" s="4" t="s">
        <v>42</v>
      </c>
    </row>
    <row r="26" spans="1:10" ht="15">
      <c r="A26" s="28" t="s">
        <v>46</v>
      </c>
      <c r="B26" s="29"/>
      <c r="C26" s="29"/>
      <c r="D26" s="29"/>
      <c r="E26" s="95"/>
      <c r="F26" s="95"/>
      <c r="G26" s="95"/>
      <c r="H26" s="95"/>
      <c r="I26" s="95"/>
      <c r="J26" s="95"/>
    </row>
  </sheetData>
  <sheetProtection/>
  <mergeCells count="18">
    <mergeCell ref="F3:I3"/>
    <mergeCell ref="L5:Q5"/>
    <mergeCell ref="R6:V6"/>
    <mergeCell ref="R7:V7"/>
    <mergeCell ref="R8:V8"/>
    <mergeCell ref="R9:V9"/>
    <mergeCell ref="R10:V10"/>
    <mergeCell ref="R11:V11"/>
    <mergeCell ref="R12:V12"/>
    <mergeCell ref="R13:V13"/>
    <mergeCell ref="R14:V14"/>
    <mergeCell ref="R15:V15"/>
    <mergeCell ref="R20:V20"/>
    <mergeCell ref="R21:V21"/>
    <mergeCell ref="R16:V16"/>
    <mergeCell ref="R17:V17"/>
    <mergeCell ref="R18:V18"/>
    <mergeCell ref="R19:V19"/>
  </mergeCells>
  <printOptions/>
  <pageMargins left="0.5" right="0.5" top="1.27" bottom="0.87" header="0.36" footer="0.39"/>
  <pageSetup fitToHeight="1" fitToWidth="1" horizontalDpi="600" verticalDpi="600" orientation="landscape" scale="90" r:id="rId2"/>
  <headerFooter alignWithMargins="0">
    <oddHeader>&amp;L&amp;G</oddHeader>
    <oddFooter>&amp;L&amp;8May 2004&amp;C&amp;8TRC Energy Services is under contract to NYSERDA to manage its Energy Smart Schols Program&amp;R&amp;G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5" zoomScaleNormal="75" zoomScalePageLayoutView="0" workbookViewId="0" topLeftCell="A1">
      <selection activeCell="C1" sqref="C1:C16384"/>
    </sheetView>
  </sheetViews>
  <sheetFormatPr defaultColWidth="9.00390625" defaultRowHeight="14.25"/>
  <cols>
    <col min="1" max="1" width="18.125" style="0" customWidth="1"/>
    <col min="2" max="2" width="8.375" style="0" customWidth="1"/>
    <col min="3" max="3" width="11.25390625" style="0" customWidth="1"/>
    <col min="4" max="4" width="9.125" style="0" customWidth="1"/>
    <col min="5" max="5" width="6.75390625" style="0" customWidth="1"/>
    <col min="6" max="6" width="8.625" style="0" customWidth="1"/>
    <col min="7" max="7" width="7.875" style="0" customWidth="1"/>
    <col min="10" max="10" width="9.75390625" style="0" customWidth="1"/>
    <col min="11" max="11" width="10.875" style="0" customWidth="1"/>
  </cols>
  <sheetData>
    <row r="1" spans="1:9" ht="27.75">
      <c r="A1" s="81" t="s">
        <v>47</v>
      </c>
      <c r="B1" s="82"/>
      <c r="C1" s="82"/>
      <c r="D1" s="83"/>
      <c r="E1" s="83"/>
      <c r="F1" s="83"/>
      <c r="G1" s="83"/>
      <c r="H1" s="83"/>
      <c r="I1" s="83"/>
    </row>
    <row r="2" spans="1:3" ht="14.25" customHeight="1">
      <c r="A2" s="1" t="s">
        <v>38</v>
      </c>
      <c r="B2" s="1"/>
      <c r="C2" s="1"/>
    </row>
    <row r="3" spans="1:11" ht="15" customHeight="1">
      <c r="A3" s="2"/>
      <c r="B3" s="1"/>
      <c r="C3" s="41">
        <v>0.1</v>
      </c>
      <c r="D3" t="s">
        <v>18</v>
      </c>
      <c r="F3" s="97" t="s">
        <v>44</v>
      </c>
      <c r="G3" s="98"/>
      <c r="H3" s="98"/>
      <c r="I3" s="98"/>
      <c r="J3" s="47">
        <v>1.6</v>
      </c>
      <c r="K3" t="s">
        <v>25</v>
      </c>
    </row>
    <row r="4" spans="1:3" ht="15" customHeight="1">
      <c r="A4" s="2"/>
      <c r="B4" s="1"/>
      <c r="C4" s="50"/>
    </row>
    <row r="5" spans="1:12" s="39" customFormat="1" ht="15.75" thickBo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40"/>
    </row>
    <row r="6" spans="1:12" ht="50.25" customHeight="1" thickBot="1">
      <c r="A6" s="6" t="s">
        <v>0</v>
      </c>
      <c r="B6" s="7" t="s">
        <v>20</v>
      </c>
      <c r="C6" s="8" t="s">
        <v>23</v>
      </c>
      <c r="D6" s="8" t="s">
        <v>22</v>
      </c>
      <c r="E6" s="8" t="s">
        <v>39</v>
      </c>
      <c r="F6" s="8" t="s">
        <v>14</v>
      </c>
      <c r="G6" s="8" t="s">
        <v>12</v>
      </c>
      <c r="H6" s="8" t="s">
        <v>1</v>
      </c>
      <c r="I6" s="10" t="s">
        <v>17</v>
      </c>
      <c r="J6" s="9" t="s">
        <v>15</v>
      </c>
      <c r="K6" s="9" t="s">
        <v>24</v>
      </c>
      <c r="L6" s="30"/>
    </row>
    <row r="7" spans="1:12" s="15" customFormat="1" ht="15.75" thickTop="1">
      <c r="A7" s="11" t="s">
        <v>3</v>
      </c>
      <c r="B7" s="12">
        <v>25</v>
      </c>
      <c r="C7" s="13">
        <v>3</v>
      </c>
      <c r="D7" s="70">
        <v>0</v>
      </c>
      <c r="E7" s="91">
        <v>0.33</v>
      </c>
      <c r="F7" s="74">
        <f>B7*C7*D7/1000*20*E7</f>
        <v>0</v>
      </c>
      <c r="G7" s="13">
        <v>9</v>
      </c>
      <c r="H7" s="43">
        <f aca="true" t="shared" si="0" ref="H7:H20">F7*G7</f>
        <v>0</v>
      </c>
      <c r="I7" s="33">
        <f aca="true" t="shared" si="1" ref="I7:I19">J7/B7</f>
        <v>0</v>
      </c>
      <c r="J7" s="26">
        <f aca="true" t="shared" si="2" ref="J7:J19">H7*$C$3</f>
        <v>0</v>
      </c>
      <c r="K7" s="48">
        <f aca="true" t="shared" si="3" ref="K7:K19">H7*$J$3</f>
        <v>0</v>
      </c>
      <c r="L7" s="45"/>
    </row>
    <row r="8" spans="1:12" s="15" customFormat="1" ht="19.5" customHeight="1">
      <c r="A8" s="16" t="s">
        <v>13</v>
      </c>
      <c r="B8" s="17">
        <v>182</v>
      </c>
      <c r="C8" s="18">
        <v>7</v>
      </c>
      <c r="D8" s="71">
        <v>3</v>
      </c>
      <c r="E8" s="91">
        <v>1</v>
      </c>
      <c r="F8" s="74">
        <f>B8*C8*D8/1000*20*E8</f>
        <v>76.44</v>
      </c>
      <c r="G8" s="18">
        <v>9</v>
      </c>
      <c r="H8" s="43">
        <f t="shared" si="0"/>
        <v>687.96</v>
      </c>
      <c r="I8" s="34">
        <f t="shared" si="1"/>
        <v>0.37800000000000006</v>
      </c>
      <c r="J8" s="26">
        <f t="shared" si="2"/>
        <v>68.796</v>
      </c>
      <c r="K8" s="48">
        <f t="shared" si="3"/>
        <v>1100.736</v>
      </c>
      <c r="L8" s="45"/>
    </row>
    <row r="9" spans="1:12" s="15" customFormat="1" ht="15">
      <c r="A9" s="16" t="s">
        <v>4</v>
      </c>
      <c r="B9" s="17">
        <v>10</v>
      </c>
      <c r="C9" s="18">
        <v>3</v>
      </c>
      <c r="D9" s="71">
        <v>0</v>
      </c>
      <c r="E9" s="91">
        <v>1</v>
      </c>
      <c r="F9" s="74">
        <f>B9*C9*D9/1000*20*E9</f>
        <v>0</v>
      </c>
      <c r="G9" s="18">
        <v>9</v>
      </c>
      <c r="H9" s="43">
        <f t="shared" si="0"/>
        <v>0</v>
      </c>
      <c r="I9" s="34">
        <f t="shared" si="1"/>
        <v>0</v>
      </c>
      <c r="J9" s="26">
        <f t="shared" si="2"/>
        <v>0</v>
      </c>
      <c r="K9" s="48">
        <f t="shared" si="3"/>
        <v>0</v>
      </c>
      <c r="L9" s="45"/>
    </row>
    <row r="10" spans="1:12" s="15" customFormat="1" ht="15">
      <c r="A10" s="16" t="s">
        <v>5</v>
      </c>
      <c r="B10" s="17">
        <v>30</v>
      </c>
      <c r="C10" s="18">
        <v>5</v>
      </c>
      <c r="D10" s="71">
        <v>0</v>
      </c>
      <c r="E10" s="91">
        <v>1</v>
      </c>
      <c r="F10" s="74">
        <f>B10*C10*D10/1000*20*E10</f>
        <v>0</v>
      </c>
      <c r="G10" s="18">
        <v>9</v>
      </c>
      <c r="H10" s="43">
        <f t="shared" si="0"/>
        <v>0</v>
      </c>
      <c r="I10" s="34">
        <f t="shared" si="1"/>
        <v>0</v>
      </c>
      <c r="J10" s="26">
        <f t="shared" si="2"/>
        <v>0</v>
      </c>
      <c r="K10" s="48">
        <f t="shared" si="3"/>
        <v>0</v>
      </c>
      <c r="L10" s="45"/>
    </row>
    <row r="11" spans="1:12" s="15" customFormat="1" ht="15">
      <c r="A11" s="16" t="s">
        <v>6</v>
      </c>
      <c r="B11" s="17">
        <v>15</v>
      </c>
      <c r="C11" s="18">
        <v>0.5</v>
      </c>
      <c r="D11" s="71">
        <v>3</v>
      </c>
      <c r="E11" s="91">
        <v>1</v>
      </c>
      <c r="F11" s="74">
        <f>B11*C11*D11/1000*20*E11</f>
        <v>0.44999999999999996</v>
      </c>
      <c r="G11" s="18">
        <v>9</v>
      </c>
      <c r="H11" s="43">
        <f t="shared" si="0"/>
        <v>4.05</v>
      </c>
      <c r="I11" s="34">
        <f t="shared" si="1"/>
        <v>0.027000000000000003</v>
      </c>
      <c r="J11" s="26">
        <f t="shared" si="2"/>
        <v>0.405</v>
      </c>
      <c r="K11" s="48">
        <f t="shared" si="3"/>
        <v>6.48</v>
      </c>
      <c r="L11" s="45"/>
    </row>
    <row r="12" spans="1:12" s="15" customFormat="1" ht="30">
      <c r="A12" s="16" t="s">
        <v>34</v>
      </c>
      <c r="B12" s="17">
        <v>5</v>
      </c>
      <c r="C12" s="18">
        <v>0</v>
      </c>
      <c r="D12" s="72">
        <v>0</v>
      </c>
      <c r="E12" s="92">
        <v>0.33</v>
      </c>
      <c r="F12" s="74">
        <f>B12*C12*D12/1000*30.4*E12</f>
        <v>0</v>
      </c>
      <c r="G12" s="18">
        <v>9</v>
      </c>
      <c r="H12" s="43">
        <f t="shared" si="0"/>
        <v>0</v>
      </c>
      <c r="I12" s="34">
        <f t="shared" si="1"/>
        <v>0</v>
      </c>
      <c r="J12" s="26">
        <f t="shared" si="2"/>
        <v>0</v>
      </c>
      <c r="K12" s="48">
        <f t="shared" si="3"/>
        <v>0</v>
      </c>
      <c r="L12" s="45"/>
    </row>
    <row r="13" spans="1:12" s="15" customFormat="1" ht="30">
      <c r="A13" s="16" t="s">
        <v>35</v>
      </c>
      <c r="B13" s="17">
        <v>20</v>
      </c>
      <c r="C13" s="18">
        <v>0</v>
      </c>
      <c r="D13" s="72">
        <v>0</v>
      </c>
      <c r="E13" s="92">
        <v>0.33</v>
      </c>
      <c r="F13" s="74">
        <f>B13*C13*D13/1000*30.4*E13</f>
        <v>0</v>
      </c>
      <c r="G13" s="18">
        <v>9</v>
      </c>
      <c r="H13" s="43">
        <f t="shared" si="0"/>
        <v>0</v>
      </c>
      <c r="I13" s="34">
        <f t="shared" si="1"/>
        <v>0</v>
      </c>
      <c r="J13" s="26">
        <f t="shared" si="2"/>
        <v>0</v>
      </c>
      <c r="K13" s="48">
        <f t="shared" si="3"/>
        <v>0</v>
      </c>
      <c r="L13" s="45"/>
    </row>
    <row r="14" spans="1:12" s="15" customFormat="1" ht="15">
      <c r="A14" s="16" t="s">
        <v>7</v>
      </c>
      <c r="B14" s="17">
        <v>25</v>
      </c>
      <c r="C14" s="18">
        <v>1</v>
      </c>
      <c r="D14" s="71">
        <v>5</v>
      </c>
      <c r="E14" s="91">
        <v>1</v>
      </c>
      <c r="F14" s="74">
        <f>B14*C14*D14/1000*20*E14</f>
        <v>2.5</v>
      </c>
      <c r="G14" s="18">
        <v>9</v>
      </c>
      <c r="H14" s="43">
        <f t="shared" si="0"/>
        <v>22.5</v>
      </c>
      <c r="I14" s="34">
        <f t="shared" si="1"/>
        <v>0.09</v>
      </c>
      <c r="J14" s="26">
        <f t="shared" si="2"/>
        <v>2.25</v>
      </c>
      <c r="K14" s="48">
        <f t="shared" si="3"/>
        <v>36</v>
      </c>
      <c r="L14" s="45"/>
    </row>
    <row r="15" spans="1:12" s="15" customFormat="1" ht="15">
      <c r="A15" s="16" t="s">
        <v>8</v>
      </c>
      <c r="B15" s="17">
        <v>25</v>
      </c>
      <c r="C15" s="18">
        <v>1</v>
      </c>
      <c r="D15" s="71">
        <v>6</v>
      </c>
      <c r="E15" s="91">
        <v>1</v>
      </c>
      <c r="F15" s="74">
        <f>B15*C15*D15/1000*20*E15</f>
        <v>3</v>
      </c>
      <c r="G15" s="18">
        <v>9</v>
      </c>
      <c r="H15" s="43">
        <f t="shared" si="0"/>
        <v>27</v>
      </c>
      <c r="I15" s="34">
        <f t="shared" si="1"/>
        <v>0.10800000000000001</v>
      </c>
      <c r="J15" s="26">
        <f t="shared" si="2"/>
        <v>2.7</v>
      </c>
      <c r="K15" s="48">
        <f t="shared" si="3"/>
        <v>43.2</v>
      </c>
      <c r="L15" s="45"/>
    </row>
    <row r="16" spans="1:12" s="15" customFormat="1" ht="15">
      <c r="A16" s="16" t="s">
        <v>10</v>
      </c>
      <c r="B16" s="17">
        <v>20</v>
      </c>
      <c r="C16" s="18">
        <v>7</v>
      </c>
      <c r="D16" s="71">
        <v>0</v>
      </c>
      <c r="E16" s="91">
        <v>0.2</v>
      </c>
      <c r="F16" s="74">
        <f>B16*C16*D16/1000*20*E16</f>
        <v>0</v>
      </c>
      <c r="G16" s="18">
        <v>4</v>
      </c>
      <c r="H16" s="43">
        <f t="shared" si="0"/>
        <v>0</v>
      </c>
      <c r="I16" s="35">
        <f t="shared" si="1"/>
        <v>0</v>
      </c>
      <c r="J16" s="26">
        <f t="shared" si="2"/>
        <v>0</v>
      </c>
      <c r="K16" s="48">
        <f t="shared" si="3"/>
        <v>0</v>
      </c>
      <c r="L16" s="45"/>
    </row>
    <row r="17" spans="1:12" s="15" customFormat="1" ht="30">
      <c r="A17" s="16" t="s">
        <v>36</v>
      </c>
      <c r="B17" s="17">
        <v>3</v>
      </c>
      <c r="C17" s="18">
        <v>8</v>
      </c>
      <c r="D17" s="71">
        <v>0</v>
      </c>
      <c r="E17" s="91">
        <v>0.5</v>
      </c>
      <c r="F17" s="74">
        <f>B17*C17*D17/1000*20*E17</f>
        <v>0</v>
      </c>
      <c r="G17" s="18">
        <v>4</v>
      </c>
      <c r="H17" s="43">
        <f t="shared" si="0"/>
        <v>0</v>
      </c>
      <c r="I17" s="35">
        <f t="shared" si="1"/>
        <v>0</v>
      </c>
      <c r="J17" s="26">
        <f t="shared" si="2"/>
        <v>0</v>
      </c>
      <c r="K17" s="48">
        <f t="shared" si="3"/>
        <v>0</v>
      </c>
      <c r="L17" s="45"/>
    </row>
    <row r="18" spans="1:12" s="15" customFormat="1" ht="30">
      <c r="A18" s="16" t="s">
        <v>37</v>
      </c>
      <c r="B18" s="17">
        <v>3</v>
      </c>
      <c r="C18" s="18">
        <v>8</v>
      </c>
      <c r="D18" s="71">
        <v>0</v>
      </c>
      <c r="E18" s="93">
        <v>0.5</v>
      </c>
      <c r="F18" s="75">
        <f>B18*C18*D18/1000*20*E18</f>
        <v>0</v>
      </c>
      <c r="G18" s="18">
        <v>4</v>
      </c>
      <c r="H18" s="44">
        <f t="shared" si="0"/>
        <v>0</v>
      </c>
      <c r="I18" s="34">
        <f t="shared" si="1"/>
        <v>0</v>
      </c>
      <c r="J18" s="38">
        <f t="shared" si="2"/>
        <v>0</v>
      </c>
      <c r="K18" s="48">
        <f t="shared" si="3"/>
        <v>0</v>
      </c>
      <c r="L18" s="45"/>
    </row>
    <row r="19" spans="1:12" s="15" customFormat="1" ht="30">
      <c r="A19" s="16" t="s">
        <v>21</v>
      </c>
      <c r="B19" s="17">
        <v>6</v>
      </c>
      <c r="C19" s="18">
        <v>0</v>
      </c>
      <c r="D19" s="71">
        <v>0</v>
      </c>
      <c r="E19" s="91">
        <v>0.5</v>
      </c>
      <c r="F19" s="74">
        <f>B19*C19*D19/1000*30.4*E19</f>
        <v>0</v>
      </c>
      <c r="G19" s="18">
        <v>12</v>
      </c>
      <c r="H19" s="43">
        <f t="shared" si="0"/>
        <v>0</v>
      </c>
      <c r="I19" s="27">
        <f t="shared" si="1"/>
        <v>0</v>
      </c>
      <c r="J19" s="26">
        <f t="shared" si="2"/>
        <v>0</v>
      </c>
      <c r="K19" s="48">
        <f t="shared" si="3"/>
        <v>0</v>
      </c>
      <c r="L19" s="45"/>
    </row>
    <row r="20" spans="1:12" s="15" customFormat="1" ht="15.75" thickBot="1">
      <c r="A20" s="19" t="s">
        <v>9</v>
      </c>
      <c r="B20" s="17"/>
      <c r="C20" s="20"/>
      <c r="D20" s="73"/>
      <c r="E20" s="94"/>
      <c r="F20" s="74">
        <f>B20*C20*D20/1000*20*E20</f>
        <v>0</v>
      </c>
      <c r="G20" s="18"/>
      <c r="H20" s="43">
        <f t="shared" si="0"/>
        <v>0</v>
      </c>
      <c r="I20" s="36"/>
      <c r="J20" s="26"/>
      <c r="K20" s="48"/>
      <c r="L20" s="45"/>
    </row>
    <row r="21" spans="1:12" s="15" customFormat="1" ht="16.5" thickBot="1" thickTop="1">
      <c r="A21" s="21" t="s">
        <v>11</v>
      </c>
      <c r="B21" s="22"/>
      <c r="C21" s="23"/>
      <c r="D21" s="23"/>
      <c r="E21" s="23"/>
      <c r="F21" s="24">
        <f>SUM(F7:F20)</f>
        <v>82.39</v>
      </c>
      <c r="G21" s="23"/>
      <c r="H21" s="24">
        <f>SUM(H7:H20)</f>
        <v>741.51</v>
      </c>
      <c r="I21" s="25"/>
      <c r="J21" s="37">
        <f>SUM(J7:J20)</f>
        <v>74.15100000000001</v>
      </c>
      <c r="K21" s="49">
        <f>SUM(K7:K20)</f>
        <v>1186.4160000000002</v>
      </c>
      <c r="L21" s="31"/>
    </row>
    <row r="23" ht="15">
      <c r="A23" s="5" t="s">
        <v>19</v>
      </c>
    </row>
    <row r="24" ht="15">
      <c r="A24" s="4" t="s">
        <v>41</v>
      </c>
    </row>
    <row r="25" ht="15">
      <c r="A25" s="4" t="s">
        <v>42</v>
      </c>
    </row>
    <row r="26" spans="1:10" ht="15">
      <c r="A26" s="28" t="s">
        <v>46</v>
      </c>
      <c r="B26" s="29"/>
      <c r="C26" s="29"/>
      <c r="D26" s="29"/>
      <c r="E26" s="29"/>
      <c r="F26" s="95"/>
      <c r="G26" s="95"/>
      <c r="H26" s="95"/>
      <c r="I26" s="95"/>
      <c r="J26" s="95"/>
    </row>
  </sheetData>
  <sheetProtection/>
  <mergeCells count="1">
    <mergeCell ref="F3:I3"/>
  </mergeCells>
  <printOptions/>
  <pageMargins left="0.5" right="0.5" top="1.27" bottom="0.87" header="0.36" footer="0.39"/>
  <pageSetup fitToHeight="1" fitToWidth="1" horizontalDpi="600" verticalDpi="600" orientation="landscape" scale="91" r:id="rId2"/>
  <headerFooter alignWithMargins="0">
    <oddHeader>&amp;L&amp;G</oddHeader>
    <oddFooter>&amp;L&amp;8May 2004&amp;C&amp;8TRC Energy Services is under contract to NYSERDA to manage its Energy Smart Schols Program&amp;R&amp;G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D35" sqref="D35"/>
    </sheetView>
  </sheetViews>
  <sheetFormatPr defaultColWidth="9.00390625" defaultRowHeight="14.25"/>
  <cols>
    <col min="1" max="1" width="17.75390625" style="0" customWidth="1"/>
    <col min="2" max="2" width="8.375" style="0" customWidth="1"/>
    <col min="3" max="3" width="9.875" style="0" customWidth="1"/>
    <col min="4" max="4" width="9.125" style="0" customWidth="1"/>
    <col min="5" max="5" width="6.75390625" style="0" customWidth="1"/>
    <col min="6" max="6" width="8.625" style="0" customWidth="1"/>
    <col min="7" max="7" width="7.875" style="0" customWidth="1"/>
    <col min="8" max="8" width="10.125" style="0" customWidth="1"/>
    <col min="10" max="10" width="9.75390625" style="0" customWidth="1"/>
    <col min="11" max="11" width="10.125" style="0" customWidth="1"/>
    <col min="12" max="12" width="10.875" style="0" customWidth="1"/>
  </cols>
  <sheetData>
    <row r="1" spans="1:9" ht="27.75">
      <c r="A1" s="81" t="s">
        <v>47</v>
      </c>
      <c r="B1" s="82"/>
      <c r="C1" s="82"/>
      <c r="D1" s="83"/>
      <c r="E1" s="83"/>
      <c r="F1" s="83"/>
      <c r="G1" s="83"/>
      <c r="H1" s="83"/>
      <c r="I1" s="83"/>
    </row>
    <row r="2" spans="1:3" ht="14.25" customHeight="1">
      <c r="A2" s="1" t="s">
        <v>26</v>
      </c>
      <c r="B2" s="1"/>
      <c r="C2" s="1"/>
    </row>
    <row r="3" spans="1:11" ht="15" customHeight="1">
      <c r="A3" s="2" t="s">
        <v>2</v>
      </c>
      <c r="B3" s="1"/>
      <c r="C3" s="41">
        <v>0.1</v>
      </c>
      <c r="D3" t="s">
        <v>18</v>
      </c>
      <c r="F3" s="97" t="s">
        <v>44</v>
      </c>
      <c r="G3" s="98"/>
      <c r="H3" s="98"/>
      <c r="I3" s="98"/>
      <c r="J3" s="47">
        <v>1.6</v>
      </c>
      <c r="K3" t="s">
        <v>25</v>
      </c>
    </row>
    <row r="4" spans="1:3" ht="15" customHeight="1" thickBot="1">
      <c r="A4" s="2"/>
      <c r="B4" s="1"/>
      <c r="C4" s="50"/>
    </row>
    <row r="5" spans="1:17" s="39" customFormat="1" ht="15.75" thickBo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105" t="s">
        <v>33</v>
      </c>
      <c r="M5" s="106"/>
      <c r="N5" s="106"/>
      <c r="O5" s="106"/>
      <c r="P5" s="106"/>
      <c r="Q5" s="107"/>
    </row>
    <row r="6" spans="1:22" ht="50.25" customHeight="1" thickBot="1">
      <c r="A6" s="6" t="s">
        <v>0</v>
      </c>
      <c r="B6" s="7" t="s">
        <v>20</v>
      </c>
      <c r="C6" s="8" t="s">
        <v>23</v>
      </c>
      <c r="D6" s="8" t="s">
        <v>22</v>
      </c>
      <c r="E6" s="8" t="s">
        <v>39</v>
      </c>
      <c r="F6" s="8" t="s">
        <v>14</v>
      </c>
      <c r="G6" s="8" t="s">
        <v>12</v>
      </c>
      <c r="H6" s="8" t="s">
        <v>1</v>
      </c>
      <c r="I6" s="10" t="s">
        <v>17</v>
      </c>
      <c r="J6" s="9" t="s">
        <v>15</v>
      </c>
      <c r="K6" s="62" t="s">
        <v>24</v>
      </c>
      <c r="L6" s="64" t="s">
        <v>27</v>
      </c>
      <c r="M6" s="55" t="s">
        <v>30</v>
      </c>
      <c r="N6" s="55" t="s">
        <v>28</v>
      </c>
      <c r="O6" s="55" t="s">
        <v>29</v>
      </c>
      <c r="P6" s="55" t="s">
        <v>31</v>
      </c>
      <c r="Q6" s="55" t="s">
        <v>32</v>
      </c>
      <c r="R6" s="108" t="s">
        <v>40</v>
      </c>
      <c r="S6" s="109"/>
      <c r="T6" s="109"/>
      <c r="U6" s="109"/>
      <c r="V6" s="110"/>
    </row>
    <row r="7" spans="1:22" s="15" customFormat="1" ht="15.75" thickTop="1">
      <c r="A7" s="85" t="str">
        <f>'Plug Load'!A7</f>
        <v>Coffee Maker</v>
      </c>
      <c r="B7" s="12">
        <f>'Phantom Load'!B7</f>
        <v>25</v>
      </c>
      <c r="C7" s="12">
        <f>'Phantom Load'!C7</f>
        <v>3</v>
      </c>
      <c r="D7" s="12">
        <f>'Phantom Load'!D7</f>
        <v>0</v>
      </c>
      <c r="E7" s="84">
        <f>'Phantom Load'!E7</f>
        <v>0.33</v>
      </c>
      <c r="F7" s="74">
        <f>B7*C7*D7/1000*20*E7</f>
        <v>0</v>
      </c>
      <c r="G7" s="13">
        <v>9</v>
      </c>
      <c r="H7" s="43">
        <f aca="true" t="shared" si="0" ref="H7:H20">F7*G7</f>
        <v>0</v>
      </c>
      <c r="I7" s="33">
        <f aca="true" t="shared" si="1" ref="I7:I19">J7/B7</f>
        <v>0</v>
      </c>
      <c r="J7" s="26">
        <f aca="true" t="shared" si="2" ref="J7:J19">H7*$C$3</f>
        <v>0</v>
      </c>
      <c r="K7" s="63">
        <f aca="true" t="shared" si="3" ref="K7:K19">H7*$J$3</f>
        <v>0</v>
      </c>
      <c r="L7" s="65">
        <f>'Phantom Load'!H7</f>
        <v>0</v>
      </c>
      <c r="M7" s="56">
        <f aca="true" t="shared" si="4" ref="M7:M20">L7-H7</f>
        <v>0</v>
      </c>
      <c r="N7" s="57">
        <f>'Phantom Load'!J7</f>
        <v>0</v>
      </c>
      <c r="O7" s="58">
        <f aca="true" t="shared" si="5" ref="O7:O20">N7-J7</f>
        <v>0</v>
      </c>
      <c r="P7" s="59">
        <f>'Phantom Load'!K7</f>
        <v>0</v>
      </c>
      <c r="Q7" s="66">
        <f aca="true" t="shared" si="6" ref="Q7:Q20">P7-K7</f>
        <v>0</v>
      </c>
      <c r="R7" s="111"/>
      <c r="S7" s="112"/>
      <c r="T7" s="112"/>
      <c r="U7" s="112"/>
      <c r="V7" s="113"/>
    </row>
    <row r="8" spans="1:22" s="15" customFormat="1" ht="19.5" customHeight="1">
      <c r="A8" s="85" t="str">
        <f>'Plug Load'!A8</f>
        <v>Computer/Monitor</v>
      </c>
      <c r="B8" s="12">
        <f>'Phantom Load'!B8</f>
        <v>182</v>
      </c>
      <c r="C8" s="12">
        <f>'Phantom Load'!C8</f>
        <v>7</v>
      </c>
      <c r="D8" s="12">
        <f>'Phantom Load'!D8</f>
        <v>3</v>
      </c>
      <c r="E8" s="84">
        <f>'Phantom Load'!E8</f>
        <v>1</v>
      </c>
      <c r="F8" s="74">
        <f>B8*C8*D8/1000*20*E8</f>
        <v>76.44</v>
      </c>
      <c r="G8" s="18">
        <v>9</v>
      </c>
      <c r="H8" s="43">
        <f t="shared" si="0"/>
        <v>687.96</v>
      </c>
      <c r="I8" s="34">
        <f t="shared" si="1"/>
        <v>0.37800000000000006</v>
      </c>
      <c r="J8" s="26">
        <f t="shared" si="2"/>
        <v>68.796</v>
      </c>
      <c r="K8" s="63">
        <f t="shared" si="3"/>
        <v>1100.736</v>
      </c>
      <c r="L8" s="65">
        <f>'Phantom Load'!H8</f>
        <v>687.96</v>
      </c>
      <c r="M8" s="56">
        <f t="shared" si="4"/>
        <v>0</v>
      </c>
      <c r="N8" s="57">
        <f>'Phantom Load'!J8</f>
        <v>68.796</v>
      </c>
      <c r="O8" s="58">
        <f t="shared" si="5"/>
        <v>0</v>
      </c>
      <c r="P8" s="59">
        <f>'Phantom Load'!K8</f>
        <v>1100.736</v>
      </c>
      <c r="Q8" s="66">
        <f t="shared" si="6"/>
        <v>0</v>
      </c>
      <c r="R8" s="99"/>
      <c r="S8" s="100"/>
      <c r="T8" s="100"/>
      <c r="U8" s="100"/>
      <c r="V8" s="101"/>
    </row>
    <row r="9" spans="1:22" s="15" customFormat="1" ht="15">
      <c r="A9" s="85" t="str">
        <f>'Plug Load'!A9</f>
        <v>Fan</v>
      </c>
      <c r="B9" s="12">
        <f>'Phantom Load'!B9</f>
        <v>10</v>
      </c>
      <c r="C9" s="12">
        <f>'Phantom Load'!C9</f>
        <v>3</v>
      </c>
      <c r="D9" s="12">
        <f>'Phantom Load'!D9</f>
        <v>0</v>
      </c>
      <c r="E9" s="84">
        <f>'Phantom Load'!E9</f>
        <v>1</v>
      </c>
      <c r="F9" s="74">
        <f>B9*C9*D9/1000*20*E9</f>
        <v>0</v>
      </c>
      <c r="G9" s="18">
        <v>9</v>
      </c>
      <c r="H9" s="43">
        <f t="shared" si="0"/>
        <v>0</v>
      </c>
      <c r="I9" s="34">
        <f t="shared" si="1"/>
        <v>0</v>
      </c>
      <c r="J9" s="26">
        <f t="shared" si="2"/>
        <v>0</v>
      </c>
      <c r="K9" s="63">
        <f t="shared" si="3"/>
        <v>0</v>
      </c>
      <c r="L9" s="65">
        <f>'Phantom Load'!H9</f>
        <v>0</v>
      </c>
      <c r="M9" s="56">
        <f t="shared" si="4"/>
        <v>0</v>
      </c>
      <c r="N9" s="57">
        <f>'Phantom Load'!J9</f>
        <v>0</v>
      </c>
      <c r="O9" s="58">
        <f t="shared" si="5"/>
        <v>0</v>
      </c>
      <c r="P9" s="59">
        <f>'Phantom Load'!K9</f>
        <v>0</v>
      </c>
      <c r="Q9" s="66">
        <f t="shared" si="6"/>
        <v>0</v>
      </c>
      <c r="R9" s="99"/>
      <c r="S9" s="100"/>
      <c r="T9" s="100"/>
      <c r="U9" s="100"/>
      <c r="V9" s="101"/>
    </row>
    <row r="10" spans="1:22" s="15" customFormat="1" ht="15">
      <c r="A10" s="85" t="str">
        <f>'Plug Load'!A10</f>
        <v>Desk Lamp</v>
      </c>
      <c r="B10" s="12">
        <f>'Phantom Load'!B10</f>
        <v>30</v>
      </c>
      <c r="C10" s="12">
        <f>'Phantom Load'!C10</f>
        <v>5</v>
      </c>
      <c r="D10" s="12">
        <f>'Phantom Load'!D10</f>
        <v>0</v>
      </c>
      <c r="E10" s="84">
        <f>'Phantom Load'!E10</f>
        <v>1</v>
      </c>
      <c r="F10" s="74">
        <f>B10*C10*D10/1000*20*E10</f>
        <v>0</v>
      </c>
      <c r="G10" s="18">
        <v>9</v>
      </c>
      <c r="H10" s="43">
        <f t="shared" si="0"/>
        <v>0</v>
      </c>
      <c r="I10" s="34">
        <f t="shared" si="1"/>
        <v>0</v>
      </c>
      <c r="J10" s="26">
        <f t="shared" si="2"/>
        <v>0</v>
      </c>
      <c r="K10" s="63">
        <f t="shared" si="3"/>
        <v>0</v>
      </c>
      <c r="L10" s="65">
        <f>'Phantom Load'!H10</f>
        <v>0</v>
      </c>
      <c r="M10" s="56">
        <f t="shared" si="4"/>
        <v>0</v>
      </c>
      <c r="N10" s="57">
        <f>'Phantom Load'!J10</f>
        <v>0</v>
      </c>
      <c r="O10" s="58">
        <f t="shared" si="5"/>
        <v>0</v>
      </c>
      <c r="P10" s="59">
        <f>'Phantom Load'!K10</f>
        <v>0</v>
      </c>
      <c r="Q10" s="66">
        <f t="shared" si="6"/>
        <v>0</v>
      </c>
      <c r="R10" s="99"/>
      <c r="S10" s="100"/>
      <c r="T10" s="100"/>
      <c r="U10" s="100"/>
      <c r="V10" s="101"/>
    </row>
    <row r="11" spans="1:22" s="15" customFormat="1" ht="15">
      <c r="A11" s="85" t="str">
        <f>'Plug Load'!A11</f>
        <v>Microwave</v>
      </c>
      <c r="B11" s="12">
        <f>'Phantom Load'!B11</f>
        <v>15</v>
      </c>
      <c r="C11" s="12">
        <f>'Phantom Load'!C11</f>
        <v>0.5</v>
      </c>
      <c r="D11" s="12">
        <f>'Phantom Load'!D11</f>
        <v>3</v>
      </c>
      <c r="E11" s="84">
        <f>'Phantom Load'!E11</f>
        <v>1</v>
      </c>
      <c r="F11" s="74">
        <f>B11*C11*D11/1000*20*E11</f>
        <v>0.44999999999999996</v>
      </c>
      <c r="G11" s="18">
        <v>9</v>
      </c>
      <c r="H11" s="43">
        <f>F11*G11</f>
        <v>4.05</v>
      </c>
      <c r="I11" s="34">
        <f t="shared" si="1"/>
        <v>0.027000000000000003</v>
      </c>
      <c r="J11" s="26">
        <f t="shared" si="2"/>
        <v>0.405</v>
      </c>
      <c r="K11" s="63">
        <f t="shared" si="3"/>
        <v>6.48</v>
      </c>
      <c r="L11" s="65">
        <f>'Phantom Load'!H11</f>
        <v>4.05</v>
      </c>
      <c r="M11" s="56">
        <f t="shared" si="4"/>
        <v>0</v>
      </c>
      <c r="N11" s="57">
        <f>'Phantom Load'!J11</f>
        <v>0.405</v>
      </c>
      <c r="O11" s="58">
        <f t="shared" si="5"/>
        <v>0</v>
      </c>
      <c r="P11" s="59">
        <f>'Phantom Load'!K11</f>
        <v>6.48</v>
      </c>
      <c r="Q11" s="66">
        <f t="shared" si="6"/>
        <v>0</v>
      </c>
      <c r="R11" s="99"/>
      <c r="S11" s="100"/>
      <c r="T11" s="100"/>
      <c r="U11" s="100"/>
      <c r="V11" s="101"/>
    </row>
    <row r="12" spans="1:22" s="15" customFormat="1" ht="30">
      <c r="A12" s="85" t="str">
        <f>'Plug Load'!A12</f>
        <v>Tabletop Fridge (&lt;2.5 cu.ft.)</v>
      </c>
      <c r="B12" s="12">
        <f>'Phantom Load'!B12</f>
        <v>5</v>
      </c>
      <c r="C12" s="12">
        <f>'Phantom Load'!C12</f>
        <v>0</v>
      </c>
      <c r="D12" s="12">
        <f>'Phantom Load'!D12</f>
        <v>0</v>
      </c>
      <c r="E12" s="84">
        <f>'Phantom Load'!E12</f>
        <v>0.33</v>
      </c>
      <c r="F12" s="74">
        <f>B12*C12*D12/1000*30.4*E12</f>
        <v>0</v>
      </c>
      <c r="G12" s="18">
        <v>9</v>
      </c>
      <c r="H12" s="43">
        <f t="shared" si="0"/>
        <v>0</v>
      </c>
      <c r="I12" s="34">
        <f t="shared" si="1"/>
        <v>0</v>
      </c>
      <c r="J12" s="26">
        <f t="shared" si="2"/>
        <v>0</v>
      </c>
      <c r="K12" s="63">
        <f t="shared" si="3"/>
        <v>0</v>
      </c>
      <c r="L12" s="65">
        <f>'Phantom Load'!H12</f>
        <v>0</v>
      </c>
      <c r="M12" s="56">
        <f t="shared" si="4"/>
        <v>0</v>
      </c>
      <c r="N12" s="57">
        <f>'Phantom Load'!J12</f>
        <v>0</v>
      </c>
      <c r="O12" s="58">
        <f t="shared" si="5"/>
        <v>0</v>
      </c>
      <c r="P12" s="59">
        <f>'Phantom Load'!K12</f>
        <v>0</v>
      </c>
      <c r="Q12" s="66">
        <f t="shared" si="6"/>
        <v>0</v>
      </c>
      <c r="R12" s="99"/>
      <c r="S12" s="100"/>
      <c r="T12" s="100"/>
      <c r="U12" s="100"/>
      <c r="V12" s="101"/>
    </row>
    <row r="13" spans="1:22" s="15" customFormat="1" ht="30">
      <c r="A13" s="85" t="str">
        <f>'Plug Load'!A13</f>
        <v>Small Fridge (2.5-6.4 cu.ft.)</v>
      </c>
      <c r="B13" s="12">
        <f>'Phantom Load'!B13</f>
        <v>20</v>
      </c>
      <c r="C13" s="12">
        <f>'Phantom Load'!C13</f>
        <v>0</v>
      </c>
      <c r="D13" s="12">
        <f>'Phantom Load'!D13</f>
        <v>0</v>
      </c>
      <c r="E13" s="84">
        <f>'Phantom Load'!E13</f>
        <v>0.33</v>
      </c>
      <c r="F13" s="74">
        <f>B13*C13*D13/1000*30.4*E13</f>
        <v>0</v>
      </c>
      <c r="G13" s="18">
        <v>9</v>
      </c>
      <c r="H13" s="43">
        <f t="shared" si="0"/>
        <v>0</v>
      </c>
      <c r="I13" s="34">
        <f t="shared" si="1"/>
        <v>0</v>
      </c>
      <c r="J13" s="26">
        <f t="shared" si="2"/>
        <v>0</v>
      </c>
      <c r="K13" s="63">
        <f t="shared" si="3"/>
        <v>0</v>
      </c>
      <c r="L13" s="65">
        <f>'Phantom Load'!H13</f>
        <v>0</v>
      </c>
      <c r="M13" s="56">
        <f t="shared" si="4"/>
        <v>0</v>
      </c>
      <c r="N13" s="57">
        <f>'Phantom Load'!J13</f>
        <v>0</v>
      </c>
      <c r="O13" s="58">
        <f t="shared" si="5"/>
        <v>0</v>
      </c>
      <c r="P13" s="59">
        <f>'Phantom Load'!K13</f>
        <v>0</v>
      </c>
      <c r="Q13" s="66">
        <f t="shared" si="6"/>
        <v>0</v>
      </c>
      <c r="R13" s="99"/>
      <c r="S13" s="100"/>
      <c r="T13" s="100"/>
      <c r="U13" s="100"/>
      <c r="V13" s="101"/>
    </row>
    <row r="14" spans="1:22" s="15" customFormat="1" ht="15">
      <c r="A14" s="85" t="str">
        <f>'Plug Load'!A14</f>
        <v>Television</v>
      </c>
      <c r="B14" s="12">
        <f>'Phantom Load'!B14</f>
        <v>25</v>
      </c>
      <c r="C14" s="12">
        <f>'Phantom Load'!C14</f>
        <v>1</v>
      </c>
      <c r="D14" s="12">
        <f>'Phantom Load'!D14</f>
        <v>5</v>
      </c>
      <c r="E14" s="84">
        <f>'Phantom Load'!E14</f>
        <v>1</v>
      </c>
      <c r="F14" s="74">
        <f>B14*C14*D14/1000*20*E14</f>
        <v>2.5</v>
      </c>
      <c r="G14" s="18">
        <v>9</v>
      </c>
      <c r="H14" s="43">
        <f t="shared" si="0"/>
        <v>22.5</v>
      </c>
      <c r="I14" s="34">
        <f t="shared" si="1"/>
        <v>0.09</v>
      </c>
      <c r="J14" s="26">
        <f t="shared" si="2"/>
        <v>2.25</v>
      </c>
      <c r="K14" s="63">
        <f t="shared" si="3"/>
        <v>36</v>
      </c>
      <c r="L14" s="65">
        <f>'Phantom Load'!H14</f>
        <v>22.5</v>
      </c>
      <c r="M14" s="56">
        <f t="shared" si="4"/>
        <v>0</v>
      </c>
      <c r="N14" s="57">
        <f>'Phantom Load'!J14</f>
        <v>2.25</v>
      </c>
      <c r="O14" s="58">
        <f t="shared" si="5"/>
        <v>0</v>
      </c>
      <c r="P14" s="59">
        <f>'Phantom Load'!K14</f>
        <v>36</v>
      </c>
      <c r="Q14" s="66">
        <f t="shared" si="6"/>
        <v>0</v>
      </c>
      <c r="R14" s="99"/>
      <c r="S14" s="100"/>
      <c r="T14" s="100"/>
      <c r="U14" s="100"/>
      <c r="V14" s="101"/>
    </row>
    <row r="15" spans="1:22" s="15" customFormat="1" ht="15">
      <c r="A15" s="85" t="str">
        <f>'Plug Load'!A15</f>
        <v>VCR</v>
      </c>
      <c r="B15" s="12">
        <f>'Phantom Load'!B15</f>
        <v>25</v>
      </c>
      <c r="C15" s="12">
        <f>'Phantom Load'!C15</f>
        <v>1</v>
      </c>
      <c r="D15" s="12">
        <f>'Phantom Load'!D15</f>
        <v>6</v>
      </c>
      <c r="E15" s="84">
        <f>'Phantom Load'!E15</f>
        <v>1</v>
      </c>
      <c r="F15" s="74">
        <f>B15*C15*D15/1000*20*E15</f>
        <v>3</v>
      </c>
      <c r="G15" s="18">
        <v>9</v>
      </c>
      <c r="H15" s="43">
        <f t="shared" si="0"/>
        <v>27</v>
      </c>
      <c r="I15" s="34">
        <f t="shared" si="1"/>
        <v>0.10800000000000001</v>
      </c>
      <c r="J15" s="26">
        <f t="shared" si="2"/>
        <v>2.7</v>
      </c>
      <c r="K15" s="63">
        <f t="shared" si="3"/>
        <v>43.2</v>
      </c>
      <c r="L15" s="65">
        <f>'Phantom Load'!H15</f>
        <v>27</v>
      </c>
      <c r="M15" s="56">
        <f t="shared" si="4"/>
        <v>0</v>
      </c>
      <c r="N15" s="57">
        <f>'Phantom Load'!J15</f>
        <v>2.7</v>
      </c>
      <c r="O15" s="58">
        <f t="shared" si="5"/>
        <v>0</v>
      </c>
      <c r="P15" s="59">
        <f>'Phantom Load'!K15</f>
        <v>43.2</v>
      </c>
      <c r="Q15" s="66">
        <f t="shared" si="6"/>
        <v>0</v>
      </c>
      <c r="R15" s="99"/>
      <c r="S15" s="100"/>
      <c r="T15" s="100"/>
      <c r="U15" s="100"/>
      <c r="V15" s="101"/>
    </row>
    <row r="16" spans="1:22" s="15" customFormat="1" ht="15">
      <c r="A16" s="85" t="str">
        <f>'Plug Load'!A16</f>
        <v>Space Heater</v>
      </c>
      <c r="B16" s="12">
        <f>'Phantom Load'!B16</f>
        <v>20</v>
      </c>
      <c r="C16" s="12">
        <f>'Phantom Load'!C16</f>
        <v>7</v>
      </c>
      <c r="D16" s="12">
        <f>'Phantom Load'!D16</f>
        <v>0</v>
      </c>
      <c r="E16" s="84">
        <f>'Phantom Load'!E16</f>
        <v>0.2</v>
      </c>
      <c r="F16" s="74">
        <f>B16*C16*D16/1000*20*E16</f>
        <v>0</v>
      </c>
      <c r="G16" s="18">
        <v>4</v>
      </c>
      <c r="H16" s="43">
        <f t="shared" si="0"/>
        <v>0</v>
      </c>
      <c r="I16" s="35">
        <f t="shared" si="1"/>
        <v>0</v>
      </c>
      <c r="J16" s="26">
        <f t="shared" si="2"/>
        <v>0</v>
      </c>
      <c r="K16" s="63">
        <f t="shared" si="3"/>
        <v>0</v>
      </c>
      <c r="L16" s="65">
        <f>'Phantom Load'!H16</f>
        <v>0</v>
      </c>
      <c r="M16" s="56">
        <f t="shared" si="4"/>
        <v>0</v>
      </c>
      <c r="N16" s="57">
        <f>'Phantom Load'!J16</f>
        <v>0</v>
      </c>
      <c r="O16" s="58">
        <f t="shared" si="5"/>
        <v>0</v>
      </c>
      <c r="P16" s="59">
        <f>'Phantom Load'!K16</f>
        <v>0</v>
      </c>
      <c r="Q16" s="66">
        <f t="shared" si="6"/>
        <v>0</v>
      </c>
      <c r="R16" s="99"/>
      <c r="S16" s="100"/>
      <c r="T16" s="100"/>
      <c r="U16" s="100"/>
      <c r="V16" s="101"/>
    </row>
    <row r="17" spans="1:22" s="15" customFormat="1" ht="30">
      <c r="A17" s="85" t="str">
        <f>'Plug Load'!A17</f>
        <v>Window AC (9,000 Btu/hr)</v>
      </c>
      <c r="B17" s="12">
        <f>'Phantom Load'!B17</f>
        <v>3</v>
      </c>
      <c r="C17" s="12">
        <f>'Phantom Load'!C17</f>
        <v>8</v>
      </c>
      <c r="D17" s="12">
        <f>'Phantom Load'!D17</f>
        <v>0</v>
      </c>
      <c r="E17" s="84">
        <f>'Phantom Load'!E17</f>
        <v>0.5</v>
      </c>
      <c r="F17" s="74">
        <f>B17*C17*D17/1000*20*E17</f>
        <v>0</v>
      </c>
      <c r="G17" s="18">
        <v>4</v>
      </c>
      <c r="H17" s="43">
        <f t="shared" si="0"/>
        <v>0</v>
      </c>
      <c r="I17" s="35">
        <f t="shared" si="1"/>
        <v>0</v>
      </c>
      <c r="J17" s="26">
        <f t="shared" si="2"/>
        <v>0</v>
      </c>
      <c r="K17" s="63">
        <f t="shared" si="3"/>
        <v>0</v>
      </c>
      <c r="L17" s="65">
        <f>'Phantom Load'!H17</f>
        <v>0</v>
      </c>
      <c r="M17" s="56">
        <f t="shared" si="4"/>
        <v>0</v>
      </c>
      <c r="N17" s="57">
        <f>'Phantom Load'!J17</f>
        <v>0</v>
      </c>
      <c r="O17" s="58">
        <f t="shared" si="5"/>
        <v>0</v>
      </c>
      <c r="P17" s="59">
        <f>'Phantom Load'!K17</f>
        <v>0</v>
      </c>
      <c r="Q17" s="66">
        <f t="shared" si="6"/>
        <v>0</v>
      </c>
      <c r="R17" s="99"/>
      <c r="S17" s="100"/>
      <c r="T17" s="100"/>
      <c r="U17" s="100"/>
      <c r="V17" s="101"/>
    </row>
    <row r="18" spans="1:22" s="15" customFormat="1" ht="30">
      <c r="A18" s="85" t="str">
        <f>'Plug Load'!A18</f>
        <v>Window AC (12,000 Btu/hr)</v>
      </c>
      <c r="B18" s="12">
        <f>'Phantom Load'!B18</f>
        <v>3</v>
      </c>
      <c r="C18" s="12">
        <f>'Phantom Load'!C18</f>
        <v>8</v>
      </c>
      <c r="D18" s="12">
        <f>'Phantom Load'!D18</f>
        <v>0</v>
      </c>
      <c r="E18" s="84">
        <f>'Phantom Load'!E18</f>
        <v>0.5</v>
      </c>
      <c r="F18" s="75">
        <f>B18*C18*D18/1000*20*E18</f>
        <v>0</v>
      </c>
      <c r="G18" s="18">
        <v>4</v>
      </c>
      <c r="H18" s="44">
        <f t="shared" si="0"/>
        <v>0</v>
      </c>
      <c r="I18" s="34">
        <f t="shared" si="1"/>
        <v>0</v>
      </c>
      <c r="J18" s="38">
        <f t="shared" si="2"/>
        <v>0</v>
      </c>
      <c r="K18" s="63">
        <f t="shared" si="3"/>
        <v>0</v>
      </c>
      <c r="L18" s="65">
        <f>'Phantom Load'!H18</f>
        <v>0</v>
      </c>
      <c r="M18" s="56">
        <f t="shared" si="4"/>
        <v>0</v>
      </c>
      <c r="N18" s="57">
        <f>'Phantom Load'!J18</f>
        <v>0</v>
      </c>
      <c r="O18" s="58">
        <f t="shared" si="5"/>
        <v>0</v>
      </c>
      <c r="P18" s="59">
        <f>'Phantom Load'!K18</f>
        <v>0</v>
      </c>
      <c r="Q18" s="66">
        <f t="shared" si="6"/>
        <v>0</v>
      </c>
      <c r="R18" s="99"/>
      <c r="S18" s="100"/>
      <c r="T18" s="100"/>
      <c r="U18" s="100"/>
      <c r="V18" s="101"/>
    </row>
    <row r="19" spans="1:22" s="15" customFormat="1" ht="30">
      <c r="A19" s="85" t="str">
        <f>'Plug Load'!A19</f>
        <v>Cold Drink Vending Machine</v>
      </c>
      <c r="B19" s="12">
        <f>'Phantom Load'!B19</f>
        <v>6</v>
      </c>
      <c r="C19" s="12">
        <f>'Phantom Load'!C19</f>
        <v>0</v>
      </c>
      <c r="D19" s="12">
        <f>'Phantom Load'!D19</f>
        <v>0</v>
      </c>
      <c r="E19" s="84">
        <f>'Phantom Load'!E19</f>
        <v>0.5</v>
      </c>
      <c r="F19" s="74">
        <f>B19*C19*D19/1000*30.4*E19</f>
        <v>0</v>
      </c>
      <c r="G19" s="18">
        <v>12</v>
      </c>
      <c r="H19" s="43">
        <f t="shared" si="0"/>
        <v>0</v>
      </c>
      <c r="I19" s="27">
        <f t="shared" si="1"/>
        <v>0</v>
      </c>
      <c r="J19" s="26">
        <f t="shared" si="2"/>
        <v>0</v>
      </c>
      <c r="K19" s="63">
        <f t="shared" si="3"/>
        <v>0</v>
      </c>
      <c r="L19" s="65">
        <f>'Phantom Load'!H19</f>
        <v>0</v>
      </c>
      <c r="M19" s="56">
        <f t="shared" si="4"/>
        <v>0</v>
      </c>
      <c r="N19" s="57">
        <f>'Phantom Load'!J19</f>
        <v>0</v>
      </c>
      <c r="O19" s="58">
        <f t="shared" si="5"/>
        <v>0</v>
      </c>
      <c r="P19" s="59">
        <f>'Phantom Load'!K19</f>
        <v>0</v>
      </c>
      <c r="Q19" s="66">
        <f t="shared" si="6"/>
        <v>0</v>
      </c>
      <c r="R19" s="99"/>
      <c r="S19" s="100"/>
      <c r="T19" s="100"/>
      <c r="U19" s="100"/>
      <c r="V19" s="101"/>
    </row>
    <row r="20" spans="1:22" s="15" customFormat="1" ht="15.75" thickBot="1">
      <c r="A20" s="85" t="str">
        <f>'Plug Load'!A20</f>
        <v>Other?</v>
      </c>
      <c r="B20" s="12">
        <f>'Phantom Load'!B20</f>
        <v>0</v>
      </c>
      <c r="C20" s="12">
        <f>'Phantom Load'!C20</f>
        <v>0</v>
      </c>
      <c r="D20" s="12">
        <f>'Phantom Load'!D20</f>
        <v>0</v>
      </c>
      <c r="E20" s="84">
        <f>'Phantom Load'!E20</f>
        <v>0</v>
      </c>
      <c r="F20" s="74">
        <f>B20*C20*D20/1000*20*E20</f>
        <v>0</v>
      </c>
      <c r="G20" s="18"/>
      <c r="H20" s="43">
        <f t="shared" si="0"/>
        <v>0</v>
      </c>
      <c r="I20" s="36"/>
      <c r="J20" s="26"/>
      <c r="K20" s="63"/>
      <c r="L20" s="65">
        <f>'Phantom Load'!H20</f>
        <v>0</v>
      </c>
      <c r="M20" s="56">
        <f t="shared" si="4"/>
        <v>0</v>
      </c>
      <c r="N20" s="57">
        <f>'Phantom Load'!J20</f>
        <v>0</v>
      </c>
      <c r="O20" s="58">
        <f t="shared" si="5"/>
        <v>0</v>
      </c>
      <c r="P20" s="59">
        <f>'Phantom Load'!K20</f>
        <v>0</v>
      </c>
      <c r="Q20" s="66">
        <f t="shared" si="6"/>
        <v>0</v>
      </c>
      <c r="R20" s="99"/>
      <c r="S20" s="100"/>
      <c r="T20" s="100"/>
      <c r="U20" s="100"/>
      <c r="V20" s="101"/>
    </row>
    <row r="21" spans="1:22" s="15" customFormat="1" ht="16.5" thickBot="1" thickTop="1">
      <c r="A21" s="21" t="s">
        <v>11</v>
      </c>
      <c r="B21" s="22"/>
      <c r="C21" s="23"/>
      <c r="D21" s="23"/>
      <c r="E21" s="23"/>
      <c r="F21" s="24">
        <f>SUM(F7:F20)</f>
        <v>82.39</v>
      </c>
      <c r="G21" s="23"/>
      <c r="H21" s="24">
        <f>SUM(H7:H20)</f>
        <v>741.51</v>
      </c>
      <c r="I21" s="25"/>
      <c r="J21" s="37">
        <f aca="true" t="shared" si="7" ref="J21:Q21">SUM(J7:J20)</f>
        <v>74.15100000000001</v>
      </c>
      <c r="K21" s="60">
        <f t="shared" si="7"/>
        <v>1186.4160000000002</v>
      </c>
      <c r="L21" s="68">
        <f t="shared" si="7"/>
        <v>741.51</v>
      </c>
      <c r="M21" s="61">
        <f t="shared" si="7"/>
        <v>0</v>
      </c>
      <c r="N21" s="61">
        <f t="shared" si="7"/>
        <v>74.15100000000001</v>
      </c>
      <c r="O21" s="61">
        <f t="shared" si="7"/>
        <v>0</v>
      </c>
      <c r="P21" s="61">
        <f t="shared" si="7"/>
        <v>1186.4160000000002</v>
      </c>
      <c r="Q21" s="69">
        <f t="shared" si="7"/>
        <v>0</v>
      </c>
      <c r="R21" s="102"/>
      <c r="S21" s="103"/>
      <c r="T21" s="103"/>
      <c r="U21" s="103"/>
      <c r="V21" s="104"/>
    </row>
    <row r="23" ht="15">
      <c r="A23" s="5" t="s">
        <v>19</v>
      </c>
    </row>
    <row r="24" ht="15">
      <c r="A24" s="4" t="s">
        <v>41</v>
      </c>
    </row>
    <row r="25" ht="15">
      <c r="A25" s="4" t="s">
        <v>42</v>
      </c>
    </row>
    <row r="26" spans="1:10" ht="15">
      <c r="A26" s="28" t="s">
        <v>46</v>
      </c>
      <c r="B26" s="29"/>
      <c r="C26" s="29"/>
      <c r="D26" s="29"/>
      <c r="E26" s="29"/>
      <c r="F26" s="29"/>
      <c r="G26" s="95"/>
      <c r="H26" s="95"/>
      <c r="I26" s="95"/>
      <c r="J26" s="95"/>
    </row>
  </sheetData>
  <sheetProtection/>
  <mergeCells count="18">
    <mergeCell ref="F3:I3"/>
    <mergeCell ref="L5:Q5"/>
    <mergeCell ref="R6:V6"/>
    <mergeCell ref="R7:V7"/>
    <mergeCell ref="R8:V8"/>
    <mergeCell ref="R9:V9"/>
    <mergeCell ref="R10:V10"/>
    <mergeCell ref="R11:V11"/>
    <mergeCell ref="R12:V12"/>
    <mergeCell ref="R13:V13"/>
    <mergeCell ref="R14:V14"/>
    <mergeCell ref="R15:V15"/>
    <mergeCell ref="R20:V20"/>
    <mergeCell ref="R21:V21"/>
    <mergeCell ref="R16:V16"/>
    <mergeCell ref="R17:V17"/>
    <mergeCell ref="R18:V18"/>
    <mergeCell ref="R19:V19"/>
  </mergeCells>
  <printOptions/>
  <pageMargins left="0.5" right="0.5" top="1.27" bottom="0.87" header="0.36" footer="0.39"/>
  <pageSetup fitToHeight="1" fitToWidth="1" horizontalDpi="600" verticalDpi="600" orientation="landscape" scale="56" r:id="rId2"/>
  <headerFooter alignWithMargins="0">
    <oddHeader>&amp;L&amp;G</oddHeader>
    <oddFooter>&amp;L&amp;8May 2004&amp;C&amp;8TRC Energy Services is under contract to NYSERDA to manage its Energy Smart Schols Program&amp;R&amp;G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Johnna Hetrick</cp:lastModifiedBy>
  <cp:lastPrinted>2012-11-05T21:04:47Z</cp:lastPrinted>
  <dcterms:created xsi:type="dcterms:W3CDTF">2004-01-08T14:39:22Z</dcterms:created>
  <dcterms:modified xsi:type="dcterms:W3CDTF">2012-11-05T21:05:43Z</dcterms:modified>
  <cp:category/>
  <cp:version/>
  <cp:contentType/>
  <cp:contentStatus/>
</cp:coreProperties>
</file>